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LYCDG\LYCDAGE\LYCSHRAS\_Commun\NOUVELLE ARBORESCENCE\RESTAURATION\TARIFICATION\OUTIL SUIVI COMPTABLE\OUTIL DE SUIVI COMPTABLE DE LA TARIFICATION MODELE 2026-2027\"/>
    </mc:Choice>
  </mc:AlternateContent>
  <xr:revisionPtr revIDLastSave="0" documentId="13_ncr:1_{A2551E7D-6184-409B-9FA0-7C711C18D4E1}" xr6:coauthVersionLast="47" xr6:coauthVersionMax="47" xr10:uidLastSave="{00000000-0000-0000-0000-000000000000}"/>
  <bookViews>
    <workbookView xWindow="28680" yWindow="-120" windowWidth="29040" windowHeight="15720" tabRatio="999" firstSheet="6" activeTab="14" xr2:uid="{00000000-000D-0000-FFFF-FFFF00000000}"/>
  </bookViews>
  <sheets>
    <sheet name="Notice explicative" sheetId="75" r:id="rId1"/>
    <sheet name="Paramètres Tarifs" sheetId="80" r:id="rId2"/>
    <sheet name="Ticket régime général" sheetId="62" r:id="rId3"/>
    <sheet name="Ticket régime particulier" sheetId="64" r:id="rId4"/>
    <sheet name="Forfait régime général" sheetId="19" r:id="rId5"/>
    <sheet name="Forfait régime particulier" sheetId="65" r:id="rId6"/>
    <sheet name="Forfait Interne régime général" sheetId="66" r:id="rId7"/>
    <sheet name="Forfait Interne rég particulier" sheetId="67" r:id="rId8"/>
    <sheet name="Forfait Interne hébergé " sheetId="76" r:id="rId9"/>
    <sheet name="Forfait Interne externé" sheetId="77" r:id="rId10"/>
    <sheet name="Repas autres usagers" sheetId="82" r:id="rId11"/>
    <sheet name="Produits autres usagers" sheetId="70" r:id="rId12"/>
    <sheet name="Repas autres usagers DSP Région" sheetId="83" r:id="rId13"/>
    <sheet name="SYNTHESE" sheetId="28" r:id="rId14"/>
    <sheet name="ECRITURES " sheetId="79" r:id="rId15"/>
  </sheets>
  <definedNames>
    <definedName name="_xlnm.Print_Area" localSheetId="11">'Produits autres usagers'!$A$1:$L$18</definedName>
    <definedName name="_xlnm.Print_Area" localSheetId="13">SYNTHESE!$A$1:$P$156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80" l="1"/>
  <c r="F6" i="80"/>
  <c r="C11" i="80"/>
  <c r="D6" i="80" l="1"/>
  <c r="E6" i="80"/>
  <c r="G6" i="80"/>
  <c r="H6" i="80"/>
  <c r="I6" i="80"/>
  <c r="J6" i="80"/>
  <c r="K6" i="80"/>
  <c r="L6" i="80"/>
  <c r="I11" i="80"/>
  <c r="H11" i="80"/>
  <c r="G11" i="80"/>
  <c r="F11" i="80"/>
  <c r="E11" i="80"/>
  <c r="D11" i="80"/>
  <c r="F24" i="80" l="1"/>
  <c r="F23" i="80" s="1"/>
  <c r="L11" i="80"/>
  <c r="K11" i="80"/>
  <c r="J11" i="80"/>
  <c r="E45" i="28" l="1"/>
  <c r="F45" i="28"/>
  <c r="G45" i="28"/>
  <c r="H45" i="28"/>
  <c r="I45" i="28"/>
  <c r="D45" i="28"/>
  <c r="E30" i="28"/>
  <c r="F30" i="28"/>
  <c r="G30" i="28"/>
  <c r="H30" i="28"/>
  <c r="I30" i="28"/>
  <c r="D30" i="28"/>
  <c r="E29" i="28"/>
  <c r="F29" i="28"/>
  <c r="G29" i="28"/>
  <c r="H29" i="28"/>
  <c r="I29" i="28"/>
  <c r="D29" i="28"/>
  <c r="E28" i="28"/>
  <c r="F28" i="28"/>
  <c r="G28" i="28"/>
  <c r="H28" i="28"/>
  <c r="I28" i="28"/>
  <c r="D28" i="28"/>
  <c r="O41" i="83"/>
  <c r="M62" i="83" s="1"/>
  <c r="O40" i="83"/>
  <c r="O39" i="83"/>
  <c r="O37" i="83"/>
  <c r="K62" i="83"/>
  <c r="K60" i="83"/>
  <c r="O43" i="83"/>
  <c r="O32" i="28"/>
  <c r="O21" i="82"/>
  <c r="O20" i="82"/>
  <c r="O19" i="82"/>
  <c r="O17" i="82"/>
  <c r="C141" i="28"/>
  <c r="C140" i="28"/>
  <c r="D142" i="28"/>
  <c r="C15" i="70"/>
  <c r="O28" i="28" l="1"/>
  <c r="O62" i="83"/>
  <c r="M60" i="83"/>
  <c r="D5" i="70"/>
  <c r="F5" i="70" s="1"/>
  <c r="E140" i="28" s="1"/>
  <c r="O60" i="83" l="1"/>
  <c r="E5" i="70"/>
  <c r="G7" i="70" l="1"/>
  <c r="J7" i="70" l="1"/>
  <c r="I142" i="28" s="1"/>
  <c r="F142" i="28"/>
  <c r="H7" i="70"/>
  <c r="G142" i="28" s="1"/>
  <c r="D6" i="28" l="1"/>
  <c r="C146" i="28"/>
  <c r="E37" i="28"/>
  <c r="G8" i="70" l="1"/>
  <c r="K42" i="82" l="1"/>
  <c r="K40" i="82"/>
  <c r="O29" i="28" l="1"/>
  <c r="O30" i="28"/>
  <c r="O45" i="28"/>
  <c r="G12" i="80"/>
  <c r="H12" i="80"/>
  <c r="I12" i="80"/>
  <c r="J12" i="80"/>
  <c r="K12" i="80"/>
  <c r="G12" i="70" l="1"/>
  <c r="I12" i="70" s="1"/>
  <c r="G10" i="70"/>
  <c r="I10" i="70" s="1"/>
  <c r="G9" i="70"/>
  <c r="H9" i="70" s="1"/>
  <c r="H8" i="70"/>
  <c r="H12" i="70" l="1"/>
  <c r="D147" i="28"/>
  <c r="D145" i="28"/>
  <c r="D144" i="28"/>
  <c r="D143" i="28"/>
  <c r="D140" i="28"/>
  <c r="H139" i="28"/>
  <c r="H147" i="28"/>
  <c r="H145" i="28"/>
  <c r="J9" i="70"/>
  <c r="I144" i="28" s="1"/>
  <c r="J8" i="70"/>
  <c r="I143" i="28" s="1"/>
  <c r="J13" i="70" l="1"/>
  <c r="F144" i="28"/>
  <c r="F143" i="28"/>
  <c r="F147" i="28"/>
  <c r="F145" i="28"/>
  <c r="G147" i="28"/>
  <c r="G144" i="28"/>
  <c r="G143" i="28"/>
  <c r="F30" i="19" l="1"/>
  <c r="G37" i="28"/>
  <c r="G50" i="28" s="1"/>
  <c r="H37" i="28"/>
  <c r="H50" i="28" s="1"/>
  <c r="I37" i="28"/>
  <c r="I50" i="28" s="1"/>
  <c r="J30" i="19"/>
  <c r="K37" i="28"/>
  <c r="K50" i="28" s="1"/>
  <c r="L37" i="28"/>
  <c r="L50" i="28" s="1"/>
  <c r="M37" i="28"/>
  <c r="M50" i="28" s="1"/>
  <c r="D37" i="28"/>
  <c r="D50" i="28" s="1"/>
  <c r="C32" i="80"/>
  <c r="C27" i="83" s="1"/>
  <c r="F22" i="80"/>
  <c r="I26" i="83" s="1"/>
  <c r="F21" i="80"/>
  <c r="H26" i="83" s="1"/>
  <c r="F20" i="80"/>
  <c r="G26" i="83" s="1"/>
  <c r="F19" i="80"/>
  <c r="F26" i="83" s="1"/>
  <c r="F18" i="80"/>
  <c r="E26" i="83" s="1"/>
  <c r="F17" i="80"/>
  <c r="D26" i="83" s="1"/>
  <c r="M40" i="77"/>
  <c r="O40" i="77" s="1"/>
  <c r="M40" i="76"/>
  <c r="O40" i="76" s="1"/>
  <c r="M40" i="67"/>
  <c r="O40" i="67" s="1"/>
  <c r="M40" i="66"/>
  <c r="O40" i="66" s="1"/>
  <c r="C148" i="28"/>
  <c r="M139" i="28" s="1"/>
  <c r="L12" i="80"/>
  <c r="L6" i="62"/>
  <c r="L24" i="62" s="1"/>
  <c r="K6" i="64"/>
  <c r="F12" i="80"/>
  <c r="F6" i="62"/>
  <c r="F24" i="62" s="1"/>
  <c r="D12" i="80"/>
  <c r="C12" i="80"/>
  <c r="K42" i="64"/>
  <c r="K40" i="64"/>
  <c r="E139" i="28"/>
  <c r="J30" i="77"/>
  <c r="I30" i="77"/>
  <c r="H30" i="77"/>
  <c r="G30" i="77"/>
  <c r="F30" i="77"/>
  <c r="E30" i="77"/>
  <c r="D30" i="77"/>
  <c r="J30" i="76"/>
  <c r="I30" i="76"/>
  <c r="H30" i="76"/>
  <c r="G30" i="76"/>
  <c r="F30" i="76"/>
  <c r="E30" i="76"/>
  <c r="D30" i="76"/>
  <c r="J30" i="67"/>
  <c r="I30" i="67"/>
  <c r="H30" i="67"/>
  <c r="G30" i="67"/>
  <c r="F30" i="67"/>
  <c r="E30" i="67"/>
  <c r="D30" i="67"/>
  <c r="J30" i="66"/>
  <c r="I30" i="66"/>
  <c r="H30" i="66"/>
  <c r="G30" i="66"/>
  <c r="F30" i="66"/>
  <c r="E30" i="66"/>
  <c r="D30" i="66"/>
  <c r="G139" i="28"/>
  <c r="K44" i="77"/>
  <c r="K44" i="76"/>
  <c r="K44" i="67"/>
  <c r="K44" i="66"/>
  <c r="K44" i="65"/>
  <c r="K44" i="19"/>
  <c r="F37" i="28"/>
  <c r="F50" i="28" s="1"/>
  <c r="M19" i="28"/>
  <c r="L19" i="28"/>
  <c r="K19" i="28"/>
  <c r="J19" i="28"/>
  <c r="I19" i="28"/>
  <c r="H19" i="28"/>
  <c r="G19" i="28"/>
  <c r="F19" i="28"/>
  <c r="E19" i="28"/>
  <c r="D19" i="28"/>
  <c r="M17" i="28"/>
  <c r="L17" i="28"/>
  <c r="K17" i="28"/>
  <c r="J17" i="28"/>
  <c r="I17" i="28"/>
  <c r="H17" i="28"/>
  <c r="G17" i="28"/>
  <c r="F17" i="28"/>
  <c r="E17" i="28"/>
  <c r="D17" i="28"/>
  <c r="M16" i="28"/>
  <c r="L16" i="28"/>
  <c r="K16" i="28"/>
  <c r="J16" i="28"/>
  <c r="I16" i="28"/>
  <c r="H16" i="28"/>
  <c r="G16" i="28"/>
  <c r="F16" i="28"/>
  <c r="E16" i="28"/>
  <c r="D16" i="28"/>
  <c r="K42" i="77"/>
  <c r="O29" i="77"/>
  <c r="O22" i="77"/>
  <c r="O20" i="77"/>
  <c r="O19" i="77"/>
  <c r="O17" i="77"/>
  <c r="K42" i="76"/>
  <c r="O29" i="76"/>
  <c r="O22" i="76"/>
  <c r="O20" i="76"/>
  <c r="O19" i="76"/>
  <c r="O17" i="76"/>
  <c r="I139" i="28"/>
  <c r="E6" i="28"/>
  <c r="F6" i="28"/>
  <c r="G6" i="28"/>
  <c r="H6" i="28"/>
  <c r="I6" i="28"/>
  <c r="J6" i="28"/>
  <c r="K6" i="28"/>
  <c r="L6" i="28"/>
  <c r="M6" i="28"/>
  <c r="D7" i="28"/>
  <c r="E7" i="28"/>
  <c r="F7" i="28"/>
  <c r="G7" i="28"/>
  <c r="H7" i="28"/>
  <c r="I7" i="28"/>
  <c r="J7" i="28"/>
  <c r="K7" i="28"/>
  <c r="L7" i="28"/>
  <c r="M7" i="28"/>
  <c r="D8" i="28"/>
  <c r="E8" i="28"/>
  <c r="F8" i="28"/>
  <c r="G8" i="28"/>
  <c r="H8" i="28"/>
  <c r="I8" i="28"/>
  <c r="J8" i="28"/>
  <c r="K8" i="28"/>
  <c r="L8" i="28"/>
  <c r="M8" i="28"/>
  <c r="O17" i="67"/>
  <c r="O19" i="67"/>
  <c r="O20" i="67"/>
  <c r="O22" i="67"/>
  <c r="O29" i="67"/>
  <c r="K42" i="67"/>
  <c r="O17" i="66"/>
  <c r="O19" i="66"/>
  <c r="O20" i="66"/>
  <c r="O22" i="66"/>
  <c r="O29" i="66"/>
  <c r="K42" i="66"/>
  <c r="O17" i="65"/>
  <c r="O19" i="65"/>
  <c r="O20" i="65"/>
  <c r="O22" i="65"/>
  <c r="O29" i="65"/>
  <c r="D30" i="65"/>
  <c r="E30" i="65"/>
  <c r="F30" i="65"/>
  <c r="G30" i="65"/>
  <c r="H30" i="65"/>
  <c r="I30" i="65"/>
  <c r="J30" i="65"/>
  <c r="K42" i="65"/>
  <c r="O17" i="19"/>
  <c r="O19" i="19"/>
  <c r="O20" i="19"/>
  <c r="O22" i="19"/>
  <c r="K42" i="19"/>
  <c r="O17" i="64"/>
  <c r="O19" i="64"/>
  <c r="O20" i="64"/>
  <c r="O21" i="64"/>
  <c r="D28" i="64"/>
  <c r="E28" i="64"/>
  <c r="F28" i="64"/>
  <c r="G28" i="64"/>
  <c r="H28" i="64"/>
  <c r="I28" i="64"/>
  <c r="J28" i="64"/>
  <c r="O17" i="62"/>
  <c r="O19" i="62"/>
  <c r="O20" i="62"/>
  <c r="O21" i="62"/>
  <c r="D28" i="62"/>
  <c r="E28" i="62"/>
  <c r="F28" i="62"/>
  <c r="G28" i="62"/>
  <c r="H28" i="62"/>
  <c r="I28" i="62"/>
  <c r="J28" i="62"/>
  <c r="K40" i="62"/>
  <c r="K42" i="62"/>
  <c r="G25" i="77"/>
  <c r="I25" i="77"/>
  <c r="D25" i="76"/>
  <c r="D25" i="65"/>
  <c r="I25" i="76"/>
  <c r="H25" i="77"/>
  <c r="G25" i="65"/>
  <c r="H25" i="66"/>
  <c r="G25" i="66"/>
  <c r="G25" i="76"/>
  <c r="H25" i="65"/>
  <c r="D25" i="77"/>
  <c r="I25" i="66"/>
  <c r="J25" i="77"/>
  <c r="H25" i="76"/>
  <c r="D25" i="66"/>
  <c r="I25" i="65"/>
  <c r="J25" i="65"/>
  <c r="E25" i="65"/>
  <c r="E25" i="76"/>
  <c r="F25" i="66"/>
  <c r="J25" i="66"/>
  <c r="E25" i="66"/>
  <c r="F25" i="77"/>
  <c r="F25" i="76"/>
  <c r="F25" i="65"/>
  <c r="J25" i="76"/>
  <c r="E25" i="77"/>
  <c r="F44" i="83" l="1"/>
  <c r="F28" i="83"/>
  <c r="F42" i="83" s="1"/>
  <c r="F53" i="83"/>
  <c r="F29" i="83"/>
  <c r="D11" i="70"/>
  <c r="E11" i="70" s="1"/>
  <c r="D6" i="70"/>
  <c r="I44" i="83"/>
  <c r="I29" i="83"/>
  <c r="I28" i="83"/>
  <c r="I42" i="83" s="1"/>
  <c r="I53" i="83"/>
  <c r="G28" i="83"/>
  <c r="G42" i="83" s="1"/>
  <c r="G29" i="83"/>
  <c r="G44" i="83"/>
  <c r="G53" i="83"/>
  <c r="E44" i="83"/>
  <c r="E29" i="83"/>
  <c r="E53" i="83"/>
  <c r="E28" i="83"/>
  <c r="E42" i="83" s="1"/>
  <c r="D53" i="83"/>
  <c r="D29" i="83"/>
  <c r="D28" i="83"/>
  <c r="D42" i="83" s="1"/>
  <c r="D44" i="83"/>
  <c r="H53" i="83"/>
  <c r="H29" i="83"/>
  <c r="H28" i="83"/>
  <c r="H42" i="83" s="1"/>
  <c r="H44" i="83"/>
  <c r="F6" i="82"/>
  <c r="D6" i="82"/>
  <c r="H6" i="82"/>
  <c r="G4" i="70"/>
  <c r="C7" i="82"/>
  <c r="G6" i="82"/>
  <c r="E6" i="82"/>
  <c r="I6" i="82"/>
  <c r="O8" i="28"/>
  <c r="O6" i="28"/>
  <c r="O30" i="67"/>
  <c r="C33" i="80"/>
  <c r="C7" i="66" s="1"/>
  <c r="M35" i="66" s="1"/>
  <c r="C7" i="64"/>
  <c r="M33" i="64" s="1"/>
  <c r="O30" i="65"/>
  <c r="M6" i="62"/>
  <c r="M24" i="62" s="1"/>
  <c r="M6" i="64"/>
  <c r="M24" i="64" s="1"/>
  <c r="M25" i="64" s="1"/>
  <c r="H6" i="64"/>
  <c r="H24" i="64" s="1"/>
  <c r="E12" i="80"/>
  <c r="F6" i="77" s="1"/>
  <c r="K24" i="64"/>
  <c r="K25" i="64" s="1"/>
  <c r="D6" i="65"/>
  <c r="D6" i="76"/>
  <c r="D6" i="77"/>
  <c r="D6" i="67"/>
  <c r="I6" i="19"/>
  <c r="I6" i="67"/>
  <c r="I6" i="77"/>
  <c r="K6" i="62"/>
  <c r="K24" i="62" s="1"/>
  <c r="K25" i="62" s="1"/>
  <c r="F6" i="64"/>
  <c r="F24" i="64" s="1"/>
  <c r="F11" i="28" s="1"/>
  <c r="K6" i="19"/>
  <c r="E6" i="64"/>
  <c r="J6" i="62"/>
  <c r="J24" i="62" s="1"/>
  <c r="L6" i="67"/>
  <c r="D6" i="62"/>
  <c r="D24" i="62" s="1"/>
  <c r="I6" i="64"/>
  <c r="I24" i="64" s="1"/>
  <c r="D6" i="64"/>
  <c r="D24" i="64" s="1"/>
  <c r="I6" i="62"/>
  <c r="I24" i="62" s="1"/>
  <c r="O30" i="66"/>
  <c r="J6" i="64"/>
  <c r="J24" i="64" s="1"/>
  <c r="M6" i="65"/>
  <c r="M6" i="66"/>
  <c r="M6" i="77"/>
  <c r="I6" i="66"/>
  <c r="D6" i="66"/>
  <c r="D6" i="19"/>
  <c r="I6" i="76"/>
  <c r="I6" i="65"/>
  <c r="E6" i="66"/>
  <c r="E6" i="76"/>
  <c r="E6" i="67"/>
  <c r="E6" i="77"/>
  <c r="E6" i="19"/>
  <c r="J6" i="66"/>
  <c r="J6" i="67"/>
  <c r="J6" i="76"/>
  <c r="J6" i="77"/>
  <c r="J6" i="65"/>
  <c r="L31" i="62"/>
  <c r="L25" i="62"/>
  <c r="M6" i="67"/>
  <c r="L6" i="64"/>
  <c r="H6" i="62"/>
  <c r="H24" i="62" s="1"/>
  <c r="E6" i="62"/>
  <c r="E24" i="62" s="1"/>
  <c r="G6" i="64"/>
  <c r="G24" i="64" s="1"/>
  <c r="M6" i="76"/>
  <c r="M6" i="19"/>
  <c r="O30" i="77"/>
  <c r="C7" i="62"/>
  <c r="E33" i="62" s="1"/>
  <c r="E6" i="65"/>
  <c r="G6" i="62"/>
  <c r="G24" i="62" s="1"/>
  <c r="O28" i="64"/>
  <c r="O30" i="76"/>
  <c r="O28" i="62"/>
  <c r="J15" i="70"/>
  <c r="G6" i="19"/>
  <c r="G6" i="76"/>
  <c r="G6" i="66"/>
  <c r="G6" i="67"/>
  <c r="G6" i="65"/>
  <c r="G6" i="77"/>
  <c r="H6" i="67"/>
  <c r="H6" i="66"/>
  <c r="H6" i="76"/>
  <c r="H6" i="19"/>
  <c r="H6" i="65"/>
  <c r="H6" i="77"/>
  <c r="O7" i="28"/>
  <c r="J6" i="19"/>
  <c r="J37" i="28"/>
  <c r="J50" i="28" s="1"/>
  <c r="D30" i="19"/>
  <c r="D38" i="28" s="1"/>
  <c r="D51" i="28" s="1"/>
  <c r="O29" i="19"/>
  <c r="O25" i="76"/>
  <c r="H30" i="19"/>
  <c r="H38" i="28" s="1"/>
  <c r="H51" i="28" s="1"/>
  <c r="G30" i="19"/>
  <c r="G38" i="28" s="1"/>
  <c r="G51" i="28" s="1"/>
  <c r="O25" i="65"/>
  <c r="O25" i="66"/>
  <c r="O25" i="77"/>
  <c r="J38" i="28"/>
  <c r="J51" i="28" s="1"/>
  <c r="F38" i="28"/>
  <c r="F51" i="28" s="1"/>
  <c r="I30" i="19"/>
  <c r="E30" i="19"/>
  <c r="E50" i="28"/>
  <c r="O17" i="28"/>
  <c r="O16" i="28"/>
  <c r="O19" i="28"/>
  <c r="M42" i="66" l="1"/>
  <c r="O42" i="66" s="1"/>
  <c r="L35" i="66"/>
  <c r="K35" i="66"/>
  <c r="G35" i="66"/>
  <c r="M7" i="62"/>
  <c r="M8" i="62" s="1"/>
  <c r="M22" i="62" s="1"/>
  <c r="M33" i="62"/>
  <c r="H35" i="66"/>
  <c r="F35" i="66"/>
  <c r="C7" i="19"/>
  <c r="F35" i="19" s="1"/>
  <c r="I35" i="66"/>
  <c r="C7" i="67"/>
  <c r="L35" i="67" s="1"/>
  <c r="I7" i="66"/>
  <c r="I8" i="66" s="1"/>
  <c r="I21" i="66" s="1"/>
  <c r="E35" i="66"/>
  <c r="H7" i="66"/>
  <c r="H8" i="66" s="1"/>
  <c r="H21" i="66" s="1"/>
  <c r="J35" i="66"/>
  <c r="M31" i="64"/>
  <c r="M35" i="64" s="1"/>
  <c r="M58" i="83"/>
  <c r="O58" i="83" s="1"/>
  <c r="O53" i="83"/>
  <c r="E51" i="83"/>
  <c r="E55" i="83" s="1"/>
  <c r="E45" i="83"/>
  <c r="I51" i="83"/>
  <c r="I55" i="83" s="1"/>
  <c r="I45" i="83"/>
  <c r="H45" i="83"/>
  <c r="H51" i="83"/>
  <c r="H55" i="83" s="1"/>
  <c r="D45" i="83"/>
  <c r="D51" i="83"/>
  <c r="O44" i="83"/>
  <c r="F6" i="70"/>
  <c r="E141" i="28" s="1"/>
  <c r="E6" i="70"/>
  <c r="D141" i="28" s="1"/>
  <c r="G33" i="64"/>
  <c r="O42" i="83"/>
  <c r="G45" i="83"/>
  <c r="G51" i="83"/>
  <c r="G55" i="83" s="1"/>
  <c r="F51" i="83"/>
  <c r="F55" i="83" s="1"/>
  <c r="F45" i="83"/>
  <c r="K9" i="64"/>
  <c r="I33" i="82"/>
  <c r="E33" i="82"/>
  <c r="H33" i="82"/>
  <c r="D33" i="82"/>
  <c r="F33" i="82"/>
  <c r="G33" i="82"/>
  <c r="M42" i="82"/>
  <c r="G11" i="70"/>
  <c r="H11" i="70" s="1"/>
  <c r="G146" i="28" s="1"/>
  <c r="G6" i="70"/>
  <c r="G5" i="70"/>
  <c r="F11" i="70"/>
  <c r="L139" i="28"/>
  <c r="O50" i="28"/>
  <c r="I148" i="28"/>
  <c r="E9" i="82"/>
  <c r="E24" i="82"/>
  <c r="E33" i="28" s="1"/>
  <c r="H24" i="82"/>
  <c r="H33" i="28" s="1"/>
  <c r="H9" i="82"/>
  <c r="I9" i="82"/>
  <c r="I24" i="82"/>
  <c r="I33" i="28" s="1"/>
  <c r="G24" i="82"/>
  <c r="G33" i="28" s="1"/>
  <c r="G9" i="82"/>
  <c r="M40" i="82"/>
  <c r="M105" i="28" s="1"/>
  <c r="D24" i="82"/>
  <c r="D33" i="28" s="1"/>
  <c r="D9" i="82"/>
  <c r="F9" i="82"/>
  <c r="F24" i="82"/>
  <c r="F33" i="28" s="1"/>
  <c r="C7" i="76"/>
  <c r="E35" i="76" s="1"/>
  <c r="C7" i="65"/>
  <c r="J35" i="65" s="1"/>
  <c r="L33" i="64"/>
  <c r="M40" i="64"/>
  <c r="O40" i="64" s="1"/>
  <c r="K33" i="64"/>
  <c r="F33" i="64"/>
  <c r="J7" i="66"/>
  <c r="J23" i="66" s="1"/>
  <c r="M7" i="66"/>
  <c r="M23" i="66" s="1"/>
  <c r="I33" i="64"/>
  <c r="D33" i="64"/>
  <c r="D35" i="66"/>
  <c r="K7" i="64"/>
  <c r="K8" i="64" s="1"/>
  <c r="K22" i="64" s="1"/>
  <c r="G7" i="66"/>
  <c r="G23" i="66" s="1"/>
  <c r="C7" i="77"/>
  <c r="H7" i="77" s="1"/>
  <c r="E7" i="66"/>
  <c r="E31" i="66" s="1"/>
  <c r="D7" i="66"/>
  <c r="D23" i="66" s="1"/>
  <c r="J33" i="64"/>
  <c r="E33" i="64"/>
  <c r="H33" i="64"/>
  <c r="M7" i="64"/>
  <c r="M8" i="64" s="1"/>
  <c r="M22" i="64" s="1"/>
  <c r="L9" i="64"/>
  <c r="E9" i="64"/>
  <c r="L6" i="76"/>
  <c r="L24" i="64"/>
  <c r="L31" i="64" s="1"/>
  <c r="L68" i="28" s="1"/>
  <c r="J11" i="28"/>
  <c r="I7" i="64"/>
  <c r="I23" i="64" s="1"/>
  <c r="I25" i="64" s="1"/>
  <c r="M9" i="64"/>
  <c r="K31" i="64"/>
  <c r="E24" i="64"/>
  <c r="E11" i="28" s="1"/>
  <c r="I9" i="64"/>
  <c r="K11" i="28"/>
  <c r="K6" i="76"/>
  <c r="H11" i="28"/>
  <c r="L7" i="64"/>
  <c r="L8" i="64" s="1"/>
  <c r="L22" i="64" s="1"/>
  <c r="L6" i="77"/>
  <c r="H9" i="64"/>
  <c r="F6" i="66"/>
  <c r="F7" i="66" s="1"/>
  <c r="F31" i="66" s="1"/>
  <c r="D11" i="28"/>
  <c r="L6" i="66"/>
  <c r="L7" i="66" s="1"/>
  <c r="L8" i="66" s="1"/>
  <c r="L21" i="66" s="1"/>
  <c r="L6" i="19"/>
  <c r="F6" i="67"/>
  <c r="F6" i="76"/>
  <c r="H7" i="64"/>
  <c r="H8" i="64" s="1"/>
  <c r="H22" i="64" s="1"/>
  <c r="D7" i="64"/>
  <c r="D23" i="64" s="1"/>
  <c r="D25" i="64" s="1"/>
  <c r="D9" i="64"/>
  <c r="F6" i="65"/>
  <c r="F6" i="19"/>
  <c r="I11" i="28"/>
  <c r="K12" i="28"/>
  <c r="E9" i="62"/>
  <c r="J7" i="62"/>
  <c r="J8" i="62" s="1"/>
  <c r="J22" i="62" s="1"/>
  <c r="E7" i="64"/>
  <c r="E23" i="64" s="1"/>
  <c r="K31" i="62"/>
  <c r="F7" i="64"/>
  <c r="F29" i="64" s="1"/>
  <c r="F31" i="64" s="1"/>
  <c r="K6" i="67"/>
  <c r="K7" i="67" s="1"/>
  <c r="K8" i="67" s="1"/>
  <c r="K21" i="67" s="1"/>
  <c r="K6" i="77"/>
  <c r="L6" i="65"/>
  <c r="F9" i="64"/>
  <c r="G7" i="64"/>
  <c r="G23" i="64" s="1"/>
  <c r="K6" i="66"/>
  <c r="K7" i="66" s="1"/>
  <c r="K8" i="66" s="1"/>
  <c r="K21" i="66" s="1"/>
  <c r="K6" i="65"/>
  <c r="J9" i="64"/>
  <c r="J7" i="64"/>
  <c r="J29" i="64" s="1"/>
  <c r="J31" i="64" s="1"/>
  <c r="G11" i="28"/>
  <c r="G9" i="64"/>
  <c r="I35" i="67"/>
  <c r="G9" i="62"/>
  <c r="D146" i="28"/>
  <c r="J33" i="62"/>
  <c r="L33" i="62"/>
  <c r="G7" i="62"/>
  <c r="J35" i="19"/>
  <c r="F7" i="62"/>
  <c r="F29" i="62" s="1"/>
  <c r="K33" i="62"/>
  <c r="L7" i="62"/>
  <c r="L8" i="62" s="1"/>
  <c r="L22" i="62" s="1"/>
  <c r="E7" i="62"/>
  <c r="E8" i="62" s="1"/>
  <c r="E22" i="62" s="1"/>
  <c r="D33" i="62"/>
  <c r="I9" i="62"/>
  <c r="D9" i="62"/>
  <c r="G33" i="62"/>
  <c r="J9" i="62"/>
  <c r="F9" i="62"/>
  <c r="D7" i="62"/>
  <c r="D29" i="62" s="1"/>
  <c r="K9" i="62"/>
  <c r="H33" i="62"/>
  <c r="L9" i="62"/>
  <c r="M9" i="19"/>
  <c r="I7" i="62"/>
  <c r="I7" i="67"/>
  <c r="I25" i="67" s="1"/>
  <c r="K7" i="62"/>
  <c r="K8" i="62" s="1"/>
  <c r="K22" i="62" s="1"/>
  <c r="F33" i="62"/>
  <c r="I33" i="62"/>
  <c r="H7" i="62"/>
  <c r="H29" i="62" s="1"/>
  <c r="H9" i="62"/>
  <c r="M9" i="62"/>
  <c r="M40" i="62"/>
  <c r="G35" i="19"/>
  <c r="E9" i="19"/>
  <c r="M35" i="19"/>
  <c r="D35" i="19"/>
  <c r="M42" i="19"/>
  <c r="O42" i="19" s="1"/>
  <c r="L35" i="19"/>
  <c r="J7" i="19"/>
  <c r="J9" i="19"/>
  <c r="H7" i="19"/>
  <c r="H9" i="19"/>
  <c r="G9" i="19"/>
  <c r="D7" i="19"/>
  <c r="I7" i="19"/>
  <c r="I31" i="19" s="1"/>
  <c r="K7" i="19"/>
  <c r="D9" i="19"/>
  <c r="I9" i="19"/>
  <c r="O37" i="28"/>
  <c r="M11" i="28"/>
  <c r="M25" i="62"/>
  <c r="M12" i="28" s="1"/>
  <c r="M31" i="62"/>
  <c r="O24" i="62"/>
  <c r="I38" i="28"/>
  <c r="I51" i="28" s="1"/>
  <c r="E38" i="28"/>
  <c r="E51" i="28" s="1"/>
  <c r="O30" i="19"/>
  <c r="M7" i="19" l="1"/>
  <c r="M8" i="19" s="1"/>
  <c r="M21" i="19" s="1"/>
  <c r="L7" i="19"/>
  <c r="L8" i="19" s="1"/>
  <c r="L21" i="19" s="1"/>
  <c r="E35" i="19"/>
  <c r="I35" i="19"/>
  <c r="H35" i="19"/>
  <c r="K35" i="19"/>
  <c r="F7" i="19"/>
  <c r="G7" i="19"/>
  <c r="G31" i="19" s="1"/>
  <c r="K9" i="19"/>
  <c r="E7" i="19"/>
  <c r="E31" i="19" s="1"/>
  <c r="G7" i="67"/>
  <c r="G25" i="67" s="1"/>
  <c r="G23" i="67"/>
  <c r="L7" i="67"/>
  <c r="M68" i="28"/>
  <c r="H23" i="66"/>
  <c r="M35" i="67"/>
  <c r="E7" i="67"/>
  <c r="E23" i="67" s="1"/>
  <c r="J7" i="67"/>
  <c r="K35" i="67"/>
  <c r="I31" i="66"/>
  <c r="F13" i="70"/>
  <c r="M9" i="28"/>
  <c r="I23" i="66"/>
  <c r="I24" i="66" s="1"/>
  <c r="I26" i="66" s="1"/>
  <c r="I27" i="66" s="1"/>
  <c r="M7" i="67"/>
  <c r="M8" i="67" s="1"/>
  <c r="M21" i="67" s="1"/>
  <c r="D35" i="67"/>
  <c r="G35" i="67"/>
  <c r="H7" i="67"/>
  <c r="H35" i="67"/>
  <c r="H31" i="66"/>
  <c r="D7" i="67"/>
  <c r="E35" i="67"/>
  <c r="M42" i="67"/>
  <c r="O42" i="67" s="1"/>
  <c r="J35" i="67"/>
  <c r="J87" i="28" s="1"/>
  <c r="F7" i="67"/>
  <c r="F35" i="67"/>
  <c r="O35" i="66"/>
  <c r="M38" i="82"/>
  <c r="M98" i="28" s="1"/>
  <c r="D55" i="83"/>
  <c r="O55" i="83" s="1"/>
  <c r="O64" i="83" s="1"/>
  <c r="O66" i="83" s="1"/>
  <c r="O51" i="83"/>
  <c r="O45" i="83"/>
  <c r="M7" i="76"/>
  <c r="M8" i="76" s="1"/>
  <c r="M21" i="76" s="1"/>
  <c r="L7" i="76"/>
  <c r="L23" i="76" s="1"/>
  <c r="F35" i="76"/>
  <c r="I11" i="70"/>
  <c r="H146" i="28" s="1"/>
  <c r="F146" i="28"/>
  <c r="H35" i="76"/>
  <c r="K35" i="76"/>
  <c r="O33" i="82"/>
  <c r="D85" i="28"/>
  <c r="D81" i="28"/>
  <c r="D80" i="28" s="1"/>
  <c r="F140" i="28"/>
  <c r="H5" i="70"/>
  <c r="G140" i="28" s="1"/>
  <c r="I5" i="70"/>
  <c r="H140" i="28" s="1"/>
  <c r="G85" i="28"/>
  <c r="G81" i="28"/>
  <c r="G80" i="28" s="1"/>
  <c r="E81" i="28"/>
  <c r="E85" i="28"/>
  <c r="M42" i="76"/>
  <c r="O42" i="76" s="1"/>
  <c r="E7" i="77"/>
  <c r="E23" i="77" s="1"/>
  <c r="I6" i="70"/>
  <c r="H141" i="28" s="1"/>
  <c r="F141" i="28"/>
  <c r="H6" i="70"/>
  <c r="G141" i="28" s="1"/>
  <c r="F81" i="28"/>
  <c r="F80" i="28" s="1"/>
  <c r="F85" i="28"/>
  <c r="I85" i="28"/>
  <c r="I81" i="28"/>
  <c r="I80" i="28" s="1"/>
  <c r="H85" i="28"/>
  <c r="H81" i="28"/>
  <c r="H80" i="28" s="1"/>
  <c r="O24" i="82"/>
  <c r="F14" i="70"/>
  <c r="E146" i="28"/>
  <c r="O51" i="28"/>
  <c r="D9" i="65"/>
  <c r="M42" i="65"/>
  <c r="O42" i="65" s="1"/>
  <c r="G8" i="66"/>
  <c r="G21" i="66" s="1"/>
  <c r="G24" i="66" s="1"/>
  <c r="G26" i="66" s="1"/>
  <c r="G27" i="66" s="1"/>
  <c r="I35" i="65"/>
  <c r="I77" i="28" s="1"/>
  <c r="H31" i="82"/>
  <c r="H64" i="28" s="1"/>
  <c r="H8" i="82"/>
  <c r="H22" i="82" s="1"/>
  <c r="H31" i="28" s="1"/>
  <c r="H25" i="82"/>
  <c r="H34" i="28" s="1"/>
  <c r="G25" i="82"/>
  <c r="G34" i="28" s="1"/>
  <c r="G8" i="82"/>
  <c r="G22" i="82" s="1"/>
  <c r="G31" i="28" s="1"/>
  <c r="E31" i="82"/>
  <c r="E64" i="28" s="1"/>
  <c r="K35" i="65"/>
  <c r="F25" i="82"/>
  <c r="F34" i="28" s="1"/>
  <c r="F8" i="82"/>
  <c r="F22" i="82" s="1"/>
  <c r="F31" i="28" s="1"/>
  <c r="G31" i="82"/>
  <c r="G64" i="28" s="1"/>
  <c r="G9" i="65"/>
  <c r="O40" i="62"/>
  <c r="L35" i="62"/>
  <c r="D7" i="65"/>
  <c r="D8" i="65" s="1"/>
  <c r="D21" i="65" s="1"/>
  <c r="G7" i="76"/>
  <c r="G23" i="76" s="1"/>
  <c r="K7" i="76"/>
  <c r="K23" i="76" s="1"/>
  <c r="M7" i="65"/>
  <c r="M8" i="65" s="1"/>
  <c r="M21" i="65" s="1"/>
  <c r="M9" i="65"/>
  <c r="J9" i="65"/>
  <c r="M35" i="76"/>
  <c r="L35" i="76"/>
  <c r="D8" i="82"/>
  <c r="D22" i="82" s="1"/>
  <c r="D31" i="28" s="1"/>
  <c r="D25" i="82"/>
  <c r="D34" i="28" s="1"/>
  <c r="I8" i="82"/>
  <c r="I22" i="82" s="1"/>
  <c r="I31" i="28" s="1"/>
  <c r="I25" i="82"/>
  <c r="I34" i="28" s="1"/>
  <c r="I31" i="82"/>
  <c r="I64" i="28" s="1"/>
  <c r="G7" i="65"/>
  <c r="G31" i="65" s="1"/>
  <c r="E8" i="82"/>
  <c r="E22" i="82" s="1"/>
  <c r="E31" i="28" s="1"/>
  <c r="E25" i="82"/>
  <c r="E34" i="28" s="1"/>
  <c r="H7" i="65"/>
  <c r="H8" i="65" s="1"/>
  <c r="H21" i="65" s="1"/>
  <c r="I7" i="76"/>
  <c r="I23" i="76" s="1"/>
  <c r="I35" i="76"/>
  <c r="K68" i="28"/>
  <c r="J35" i="76"/>
  <c r="E9" i="65"/>
  <c r="F31" i="82"/>
  <c r="F64" i="28" s="1"/>
  <c r="O40" i="82"/>
  <c r="L11" i="28"/>
  <c r="O11" i="28" s="1"/>
  <c r="L25" i="64"/>
  <c r="L12" i="28" s="1"/>
  <c r="K35" i="64"/>
  <c r="E23" i="66"/>
  <c r="E8" i="66"/>
  <c r="E21" i="66" s="1"/>
  <c r="M35" i="77"/>
  <c r="M35" i="65"/>
  <c r="M87" i="28" s="1"/>
  <c r="E7" i="65"/>
  <c r="E8" i="65" s="1"/>
  <c r="E21" i="65" s="1"/>
  <c r="G35" i="76"/>
  <c r="J7" i="65"/>
  <c r="J23" i="65" s="1"/>
  <c r="D35" i="76"/>
  <c r="H7" i="76"/>
  <c r="H23" i="76" s="1"/>
  <c r="H9" i="65"/>
  <c r="G35" i="65"/>
  <c r="I9" i="65"/>
  <c r="L9" i="28"/>
  <c r="E7" i="76"/>
  <c r="E23" i="76" s="1"/>
  <c r="H35" i="65"/>
  <c r="D7" i="76"/>
  <c r="D31" i="76" s="1"/>
  <c r="I7" i="65"/>
  <c r="I23" i="65" s="1"/>
  <c r="F9" i="65"/>
  <c r="F7" i="76"/>
  <c r="F23" i="76" s="1"/>
  <c r="E35" i="65"/>
  <c r="J7" i="76"/>
  <c r="J8" i="76" s="1"/>
  <c r="J21" i="76" s="1"/>
  <c r="J35" i="64"/>
  <c r="K9" i="28"/>
  <c r="L35" i="65"/>
  <c r="L77" i="28" s="1"/>
  <c r="D35" i="65"/>
  <c r="F35" i="65"/>
  <c r="D8" i="66"/>
  <c r="D21" i="66" s="1"/>
  <c r="D24" i="66" s="1"/>
  <c r="J31" i="66"/>
  <c r="O33" i="64"/>
  <c r="K59" i="28"/>
  <c r="F9" i="19"/>
  <c r="E25" i="64"/>
  <c r="G31" i="66"/>
  <c r="J8" i="66"/>
  <c r="J21" i="66" s="1"/>
  <c r="J24" i="66" s="1"/>
  <c r="M8" i="66"/>
  <c r="M21" i="66" s="1"/>
  <c r="M24" i="66" s="1"/>
  <c r="M26" i="66" s="1"/>
  <c r="M27" i="66" s="1"/>
  <c r="H31" i="77"/>
  <c r="H23" i="77"/>
  <c r="H8" i="77"/>
  <c r="H21" i="77" s="1"/>
  <c r="D35" i="77"/>
  <c r="F35" i="64"/>
  <c r="L7" i="77"/>
  <c r="D7" i="77"/>
  <c r="D31" i="66"/>
  <c r="H23" i="64"/>
  <c r="H25" i="64" s="1"/>
  <c r="I29" i="64"/>
  <c r="I31" i="64" s="1"/>
  <c r="L35" i="77"/>
  <c r="F23" i="66"/>
  <c r="K7" i="77"/>
  <c r="K8" i="77" s="1"/>
  <c r="K21" i="77" s="1"/>
  <c r="J7" i="77"/>
  <c r="I7" i="77"/>
  <c r="H35" i="77"/>
  <c r="I35" i="77"/>
  <c r="F35" i="77"/>
  <c r="M42" i="77"/>
  <c r="O42" i="77" s="1"/>
  <c r="G35" i="77"/>
  <c r="K35" i="77"/>
  <c r="E35" i="77"/>
  <c r="E76" i="28" s="1"/>
  <c r="J35" i="77"/>
  <c r="F7" i="77"/>
  <c r="F8" i="77" s="1"/>
  <c r="F21" i="77" s="1"/>
  <c r="M7" i="77"/>
  <c r="G7" i="77"/>
  <c r="O24" i="64"/>
  <c r="G8" i="67"/>
  <c r="G21" i="67" s="1"/>
  <c r="L23" i="19"/>
  <c r="L24" i="19" s="1"/>
  <c r="L26" i="19" s="1"/>
  <c r="L27" i="19" s="1"/>
  <c r="I8" i="64"/>
  <c r="I22" i="64" s="1"/>
  <c r="G29" i="64"/>
  <c r="G31" i="64" s="1"/>
  <c r="G31" i="67"/>
  <c r="H29" i="64"/>
  <c r="H31" i="64" s="1"/>
  <c r="M38" i="64"/>
  <c r="J23" i="64"/>
  <c r="J25" i="64" s="1"/>
  <c r="K35" i="62"/>
  <c r="F8" i="66"/>
  <c r="F21" i="66" s="1"/>
  <c r="E8" i="64"/>
  <c r="E22" i="64" s="1"/>
  <c r="E9" i="28" s="1"/>
  <c r="F7" i="65"/>
  <c r="F8" i="65" s="1"/>
  <c r="F21" i="65" s="1"/>
  <c r="F8" i="64"/>
  <c r="F22" i="64" s="1"/>
  <c r="D29" i="64"/>
  <c r="D31" i="64" s="1"/>
  <c r="E29" i="64"/>
  <c r="E31" i="64" s="1"/>
  <c r="F23" i="64"/>
  <c r="F25" i="64" s="1"/>
  <c r="D8" i="64"/>
  <c r="D22" i="64" s="1"/>
  <c r="L9" i="19"/>
  <c r="L23" i="66"/>
  <c r="L24" i="66" s="1"/>
  <c r="L26" i="66" s="1"/>
  <c r="L27" i="66" s="1"/>
  <c r="J23" i="62"/>
  <c r="J25" i="62" s="1"/>
  <c r="G8" i="64"/>
  <c r="G22" i="64" s="1"/>
  <c r="J29" i="62"/>
  <c r="J39" i="28" s="1"/>
  <c r="J52" i="28" s="1"/>
  <c r="M23" i="19"/>
  <c r="M24" i="19" s="1"/>
  <c r="M26" i="19" s="1"/>
  <c r="M27" i="19" s="1"/>
  <c r="K9" i="65"/>
  <c r="K7" i="65"/>
  <c r="K8" i="65" s="1"/>
  <c r="K21" i="65" s="1"/>
  <c r="L9" i="65"/>
  <c r="L7" i="65"/>
  <c r="F23" i="62"/>
  <c r="F25" i="62" s="1"/>
  <c r="J8" i="64"/>
  <c r="J22" i="64" s="1"/>
  <c r="J9" i="28" s="1"/>
  <c r="E13" i="70"/>
  <c r="E15" i="70" s="1"/>
  <c r="D148" i="28" s="1"/>
  <c r="G13" i="70"/>
  <c r="G15" i="70" s="1"/>
  <c r="H23" i="62"/>
  <c r="H25" i="62" s="1"/>
  <c r="D8" i="62"/>
  <c r="D22" i="62" s="1"/>
  <c r="F8" i="62"/>
  <c r="F22" i="62" s="1"/>
  <c r="D23" i="62"/>
  <c r="D25" i="62" s="1"/>
  <c r="D12" i="28" s="1"/>
  <c r="E29" i="62"/>
  <c r="E31" i="62" s="1"/>
  <c r="K23" i="66"/>
  <c r="K24" i="66" s="1"/>
  <c r="K26" i="66" s="1"/>
  <c r="H8" i="62"/>
  <c r="H22" i="62" s="1"/>
  <c r="H9" i="28" s="1"/>
  <c r="E23" i="62"/>
  <c r="E10" i="28" s="1"/>
  <c r="K23" i="67"/>
  <c r="K24" i="67" s="1"/>
  <c r="K26" i="67" s="1"/>
  <c r="M38" i="62"/>
  <c r="I8" i="67"/>
  <c r="I21" i="67" s="1"/>
  <c r="I31" i="67"/>
  <c r="I23" i="67"/>
  <c r="G23" i="62"/>
  <c r="G25" i="62" s="1"/>
  <c r="G8" i="62"/>
  <c r="G22" i="62" s="1"/>
  <c r="G29" i="62"/>
  <c r="G31" i="62" s="1"/>
  <c r="L8" i="67"/>
  <c r="L21" i="67" s="1"/>
  <c r="L23" i="67"/>
  <c r="O35" i="19"/>
  <c r="O33" i="62"/>
  <c r="H24" i="66"/>
  <c r="H26" i="66" s="1"/>
  <c r="I29" i="62"/>
  <c r="I23" i="62"/>
  <c r="I8" i="62"/>
  <c r="I22" i="62" s="1"/>
  <c r="E25" i="19"/>
  <c r="E23" i="19"/>
  <c r="E8" i="19"/>
  <c r="E21" i="19" s="1"/>
  <c r="G23" i="19"/>
  <c r="G8" i="19"/>
  <c r="G21" i="19" s="1"/>
  <c r="G25" i="19"/>
  <c r="I25" i="19"/>
  <c r="I22" i="28" s="1"/>
  <c r="I8" i="19"/>
  <c r="I21" i="19" s="1"/>
  <c r="I23" i="19"/>
  <c r="H8" i="19"/>
  <c r="H21" i="19" s="1"/>
  <c r="H23" i="19"/>
  <c r="H25" i="19"/>
  <c r="H31" i="19"/>
  <c r="K8" i="19"/>
  <c r="K21" i="19" s="1"/>
  <c r="K23" i="19"/>
  <c r="F8" i="19"/>
  <c r="F21" i="19" s="1"/>
  <c r="F25" i="19"/>
  <c r="F31" i="19"/>
  <c r="F23" i="19"/>
  <c r="D23" i="19"/>
  <c r="D8" i="19"/>
  <c r="D21" i="19" s="1"/>
  <c r="D25" i="19"/>
  <c r="D31" i="19"/>
  <c r="J8" i="19"/>
  <c r="J21" i="19" s="1"/>
  <c r="J25" i="19"/>
  <c r="J31" i="19"/>
  <c r="J23" i="19"/>
  <c r="D31" i="62"/>
  <c r="M35" i="62"/>
  <c r="M59" i="28"/>
  <c r="H31" i="62"/>
  <c r="L35" i="64"/>
  <c r="L59" i="28"/>
  <c r="G25" i="64"/>
  <c r="F31" i="62"/>
  <c r="F68" i="28" s="1"/>
  <c r="F39" i="28"/>
  <c r="F52" i="28" s="1"/>
  <c r="O38" i="28"/>
  <c r="G22" i="28" l="1"/>
  <c r="G24" i="67"/>
  <c r="G26" i="67" s="1"/>
  <c r="G27" i="67" s="1"/>
  <c r="K87" i="28"/>
  <c r="F23" i="67"/>
  <c r="F25" i="67"/>
  <c r="F22" i="28" s="1"/>
  <c r="J31" i="67"/>
  <c r="J25" i="67"/>
  <c r="E31" i="67"/>
  <c r="E25" i="67"/>
  <c r="E22" i="28" s="1"/>
  <c r="J22" i="28"/>
  <c r="H8" i="67"/>
  <c r="H21" i="67" s="1"/>
  <c r="H25" i="67"/>
  <c r="H22" i="28" s="1"/>
  <c r="D23" i="67"/>
  <c r="D25" i="67"/>
  <c r="F31" i="67"/>
  <c r="D31" i="67"/>
  <c r="E8" i="67"/>
  <c r="E21" i="67" s="1"/>
  <c r="E24" i="67" s="1"/>
  <c r="J8" i="67"/>
  <c r="J21" i="67" s="1"/>
  <c r="J23" i="67"/>
  <c r="D8" i="67"/>
  <c r="D21" i="67" s="1"/>
  <c r="L8" i="76"/>
  <c r="L21" i="76" s="1"/>
  <c r="L24" i="76" s="1"/>
  <c r="L26" i="76" s="1"/>
  <c r="L33" i="76" s="1"/>
  <c r="L37" i="76" s="1"/>
  <c r="F8" i="67"/>
  <c r="F21" i="67" s="1"/>
  <c r="F24" i="67" s="1"/>
  <c r="F26" i="67" s="1"/>
  <c r="F27" i="67" s="1"/>
  <c r="F77" i="28"/>
  <c r="H23" i="65"/>
  <c r="H24" i="65" s="1"/>
  <c r="H26" i="65" s="1"/>
  <c r="E87" i="28"/>
  <c r="D23" i="76"/>
  <c r="J77" i="28"/>
  <c r="M23" i="67"/>
  <c r="M24" i="67" s="1"/>
  <c r="M26" i="67" s="1"/>
  <c r="F15" i="70"/>
  <c r="E148" i="28" s="1"/>
  <c r="H77" i="28"/>
  <c r="O35" i="67"/>
  <c r="M77" i="28"/>
  <c r="D77" i="28"/>
  <c r="H31" i="65"/>
  <c r="H23" i="67"/>
  <c r="H24" i="67" s="1"/>
  <c r="H76" i="28"/>
  <c r="H31" i="67"/>
  <c r="E24" i="66"/>
  <c r="E26" i="66" s="1"/>
  <c r="E33" i="66" s="1"/>
  <c r="E37" i="66" s="1"/>
  <c r="G8" i="76"/>
  <c r="G21" i="76" s="1"/>
  <c r="G24" i="76" s="1"/>
  <c r="G26" i="76" s="1"/>
  <c r="G27" i="76" s="1"/>
  <c r="G86" i="28"/>
  <c r="G31" i="76"/>
  <c r="E31" i="77"/>
  <c r="G8" i="65"/>
  <c r="G21" i="65" s="1"/>
  <c r="I8" i="76"/>
  <c r="I21" i="76" s="1"/>
  <c r="I24" i="76" s="1"/>
  <c r="I26" i="76" s="1"/>
  <c r="I27" i="76" s="1"/>
  <c r="M86" i="28"/>
  <c r="M107" i="28"/>
  <c r="K77" i="28"/>
  <c r="O68" i="83"/>
  <c r="I86" i="28"/>
  <c r="M23" i="76"/>
  <c r="M24" i="76" s="1"/>
  <c r="M26" i="76" s="1"/>
  <c r="M33" i="76" s="1"/>
  <c r="M37" i="76" s="1"/>
  <c r="J86" i="28"/>
  <c r="F76" i="28"/>
  <c r="G23" i="65"/>
  <c r="K8" i="76"/>
  <c r="K21" i="76" s="1"/>
  <c r="K24" i="76" s="1"/>
  <c r="K26" i="76" s="1"/>
  <c r="K33" i="76" s="1"/>
  <c r="K37" i="76" s="1"/>
  <c r="K86" i="28"/>
  <c r="L86" i="28"/>
  <c r="D87" i="28"/>
  <c r="K76" i="28"/>
  <c r="H87" i="28"/>
  <c r="I76" i="28"/>
  <c r="I75" i="28" s="1"/>
  <c r="D86" i="28"/>
  <c r="H13" i="70"/>
  <c r="H15" i="70" s="1"/>
  <c r="G148" i="28" s="1"/>
  <c r="D31" i="65"/>
  <c r="E8" i="77"/>
  <c r="E21" i="77" s="1"/>
  <c r="E24" i="77" s="1"/>
  <c r="E26" i="77" s="1"/>
  <c r="E77" i="28"/>
  <c r="G77" i="28"/>
  <c r="G87" i="28"/>
  <c r="H86" i="28"/>
  <c r="F87" i="28"/>
  <c r="J8" i="65"/>
  <c r="J21" i="65" s="1"/>
  <c r="J24" i="65" s="1"/>
  <c r="J26" i="65" s="1"/>
  <c r="J27" i="65" s="1"/>
  <c r="J76" i="28"/>
  <c r="F86" i="28"/>
  <c r="L87" i="28"/>
  <c r="I87" i="28"/>
  <c r="E86" i="28"/>
  <c r="O105" i="28"/>
  <c r="O107" i="28"/>
  <c r="O33" i="28"/>
  <c r="O85" i="28"/>
  <c r="E80" i="28"/>
  <c r="O80" i="28" s="1"/>
  <c r="O81" i="28"/>
  <c r="O25" i="82"/>
  <c r="O31" i="28"/>
  <c r="O22" i="82"/>
  <c r="O103" i="28"/>
  <c r="I31" i="76"/>
  <c r="M103" i="28"/>
  <c r="K23" i="77"/>
  <c r="K24" i="77" s="1"/>
  <c r="K26" i="77" s="1"/>
  <c r="K33" i="77" s="1"/>
  <c r="K37" i="77" s="1"/>
  <c r="G33" i="66"/>
  <c r="G37" i="66" s="1"/>
  <c r="O38" i="82"/>
  <c r="H35" i="82"/>
  <c r="H65" i="28"/>
  <c r="H92" i="28" s="1"/>
  <c r="H70" i="28"/>
  <c r="E23" i="65"/>
  <c r="E20" i="28" s="1"/>
  <c r="D23" i="65"/>
  <c r="D24" i="65" s="1"/>
  <c r="D26" i="65" s="1"/>
  <c r="I35" i="82"/>
  <c r="I70" i="28"/>
  <c r="I65" i="28"/>
  <c r="I92" i="28" s="1"/>
  <c r="F70" i="28"/>
  <c r="F65" i="28"/>
  <c r="F92" i="28" s="1"/>
  <c r="F35" i="82"/>
  <c r="D31" i="82"/>
  <c r="O38" i="62"/>
  <c r="D8" i="76"/>
  <c r="D21" i="76" s="1"/>
  <c r="M23" i="65"/>
  <c r="M24" i="65" s="1"/>
  <c r="M26" i="65" s="1"/>
  <c r="M27" i="65" s="1"/>
  <c r="D76" i="28"/>
  <c r="O35" i="76"/>
  <c r="M76" i="28"/>
  <c r="G35" i="82"/>
  <c r="G65" i="28"/>
  <c r="G92" i="28" s="1"/>
  <c r="G70" i="28"/>
  <c r="E35" i="82"/>
  <c r="E70" i="28"/>
  <c r="I35" i="64"/>
  <c r="H12" i="28"/>
  <c r="H35" i="64"/>
  <c r="H68" i="28"/>
  <c r="G35" i="64"/>
  <c r="G68" i="28"/>
  <c r="E35" i="64"/>
  <c r="E68" i="28"/>
  <c r="D35" i="64"/>
  <c r="D68" i="28"/>
  <c r="O38" i="64"/>
  <c r="G76" i="28"/>
  <c r="E8" i="76"/>
  <c r="E21" i="76" s="1"/>
  <c r="E24" i="76" s="1"/>
  <c r="E26" i="76" s="1"/>
  <c r="E27" i="76" s="1"/>
  <c r="E31" i="65"/>
  <c r="H31" i="76"/>
  <c r="J23" i="76"/>
  <c r="J24" i="76" s="1"/>
  <c r="J26" i="76" s="1"/>
  <c r="J27" i="76" s="1"/>
  <c r="I31" i="65"/>
  <c r="I8" i="65"/>
  <c r="I21" i="65" s="1"/>
  <c r="I24" i="65" s="1"/>
  <c r="I26" i="65" s="1"/>
  <c r="H8" i="76"/>
  <c r="H21" i="76" s="1"/>
  <c r="H24" i="76" s="1"/>
  <c r="H26" i="76" s="1"/>
  <c r="H27" i="76" s="1"/>
  <c r="J31" i="65"/>
  <c r="E31" i="76"/>
  <c r="J31" i="76"/>
  <c r="F31" i="76"/>
  <c r="F8" i="76"/>
  <c r="F21" i="76" s="1"/>
  <c r="F24" i="76" s="1"/>
  <c r="F26" i="76" s="1"/>
  <c r="M40" i="19"/>
  <c r="O40" i="19" s="1"/>
  <c r="O35" i="65"/>
  <c r="M33" i="66"/>
  <c r="M37" i="66" s="1"/>
  <c r="F31" i="77"/>
  <c r="G33" i="67"/>
  <c r="G37" i="67" s="1"/>
  <c r="H24" i="77"/>
  <c r="H26" i="77" s="1"/>
  <c r="H33" i="77" s="1"/>
  <c r="H37" i="77" s="1"/>
  <c r="O31" i="66"/>
  <c r="O21" i="66"/>
  <c r="F23" i="77"/>
  <c r="F24" i="77" s="1"/>
  <c r="F26" i="77" s="1"/>
  <c r="F27" i="77" s="1"/>
  <c r="O35" i="77"/>
  <c r="G8" i="77"/>
  <c r="G21" i="77" s="1"/>
  <c r="G31" i="77"/>
  <c r="G23" i="77"/>
  <c r="J31" i="77"/>
  <c r="J23" i="77"/>
  <c r="J8" i="77"/>
  <c r="J21" i="77" s="1"/>
  <c r="D31" i="77"/>
  <c r="D23" i="77"/>
  <c r="D8" i="77"/>
  <c r="D21" i="77" s="1"/>
  <c r="L8" i="77"/>
  <c r="L21" i="77" s="1"/>
  <c r="L23" i="77"/>
  <c r="L76" i="28"/>
  <c r="L75" i="28" s="1"/>
  <c r="M8" i="77"/>
  <c r="M21" i="77" s="1"/>
  <c r="M18" i="28" s="1"/>
  <c r="M23" i="77"/>
  <c r="I23" i="77"/>
  <c r="I20" i="28" s="1"/>
  <c r="I8" i="77"/>
  <c r="I21" i="77" s="1"/>
  <c r="I31" i="77"/>
  <c r="G59" i="28"/>
  <c r="J12" i="28"/>
  <c r="I9" i="28"/>
  <c r="H39" i="28"/>
  <c r="H52" i="28" s="1"/>
  <c r="F24" i="66"/>
  <c r="F26" i="66" s="1"/>
  <c r="F33" i="66" s="1"/>
  <c r="E39" i="28"/>
  <c r="E52" i="28" s="1"/>
  <c r="L33" i="66"/>
  <c r="L37" i="66" s="1"/>
  <c r="F31" i="65"/>
  <c r="L33" i="19"/>
  <c r="O23" i="64"/>
  <c r="M40" i="65"/>
  <c r="O40" i="65" s="1"/>
  <c r="J10" i="28"/>
  <c r="D9" i="28"/>
  <c r="F23" i="65"/>
  <c r="F24" i="65" s="1"/>
  <c r="F26" i="65" s="1"/>
  <c r="K23" i="65"/>
  <c r="O22" i="64"/>
  <c r="O31" i="64"/>
  <c r="J31" i="62"/>
  <c r="O29" i="64"/>
  <c r="D39" i="28"/>
  <c r="D52" i="28" s="1"/>
  <c r="G9" i="28"/>
  <c r="F9" i="28"/>
  <c r="F12" i="28"/>
  <c r="I24" i="67"/>
  <c r="I26" i="67" s="1"/>
  <c r="I27" i="67" s="1"/>
  <c r="F10" i="28"/>
  <c r="L8" i="65"/>
  <c r="L21" i="65" s="1"/>
  <c r="L23" i="65"/>
  <c r="F148" i="28"/>
  <c r="H10" i="28"/>
  <c r="D10" i="28"/>
  <c r="E25" i="62"/>
  <c r="E12" i="28" s="1"/>
  <c r="K33" i="66"/>
  <c r="K37" i="66" s="1"/>
  <c r="K27" i="66"/>
  <c r="O22" i="62"/>
  <c r="O23" i="66"/>
  <c r="O23" i="62"/>
  <c r="K33" i="67"/>
  <c r="K37" i="67" s="1"/>
  <c r="K27" i="67"/>
  <c r="G10" i="28"/>
  <c r="G35" i="62"/>
  <c r="I33" i="66"/>
  <c r="I37" i="66" s="1"/>
  <c r="I13" i="70"/>
  <c r="I15" i="70" s="1"/>
  <c r="J24" i="19"/>
  <c r="J26" i="19" s="1"/>
  <c r="J27" i="19" s="1"/>
  <c r="O23" i="19"/>
  <c r="I39" i="28"/>
  <c r="I52" i="28" s="1"/>
  <c r="I31" i="62"/>
  <c r="I68" i="28" s="1"/>
  <c r="H27" i="66"/>
  <c r="H33" i="66"/>
  <c r="H37" i="66" s="1"/>
  <c r="O31" i="19"/>
  <c r="O29" i="62"/>
  <c r="I10" i="28"/>
  <c r="I25" i="62"/>
  <c r="I12" i="28" s="1"/>
  <c r="G39" i="28"/>
  <c r="G52" i="28" s="1"/>
  <c r="H24" i="19"/>
  <c r="H26" i="19" s="1"/>
  <c r="L24" i="67"/>
  <c r="L26" i="67" s="1"/>
  <c r="E24" i="19"/>
  <c r="G24" i="19"/>
  <c r="G26" i="19" s="1"/>
  <c r="G27" i="19" s="1"/>
  <c r="M33" i="19"/>
  <c r="D24" i="19"/>
  <c r="O21" i="19"/>
  <c r="I24" i="19"/>
  <c r="I26" i="19" s="1"/>
  <c r="D22" i="28"/>
  <c r="O25" i="19"/>
  <c r="F24" i="19"/>
  <c r="K24" i="19"/>
  <c r="F35" i="62"/>
  <c r="F59" i="28"/>
  <c r="H35" i="62"/>
  <c r="H59" i="28"/>
  <c r="E35" i="62"/>
  <c r="E59" i="28"/>
  <c r="J26" i="66"/>
  <c r="D26" i="66"/>
  <c r="D35" i="62"/>
  <c r="D59" i="28"/>
  <c r="G12" i="28"/>
  <c r="O25" i="64"/>
  <c r="H26" i="67" l="1"/>
  <c r="H27" i="67" s="1"/>
  <c r="E26" i="67"/>
  <c r="E27" i="67" s="1"/>
  <c r="D24" i="67"/>
  <c r="O22" i="28"/>
  <c r="O25" i="67"/>
  <c r="O31" i="67"/>
  <c r="J24" i="67"/>
  <c r="J26" i="67" s="1"/>
  <c r="J27" i="67" s="1"/>
  <c r="D40" i="28"/>
  <c r="D53" i="28" s="1"/>
  <c r="D55" i="28" s="1"/>
  <c r="O21" i="67"/>
  <c r="L27" i="76"/>
  <c r="D24" i="76"/>
  <c r="D26" i="76" s="1"/>
  <c r="D33" i="76" s="1"/>
  <c r="D37" i="76" s="1"/>
  <c r="F33" i="67"/>
  <c r="F37" i="67" s="1"/>
  <c r="J75" i="28"/>
  <c r="F75" i="28"/>
  <c r="H75" i="28"/>
  <c r="G20" i="28"/>
  <c r="I18" i="28"/>
  <c r="G18" i="28"/>
  <c r="M75" i="28"/>
  <c r="K75" i="28"/>
  <c r="G24" i="65"/>
  <c r="G26" i="65" s="1"/>
  <c r="G33" i="65" s="1"/>
  <c r="G33" i="76"/>
  <c r="G37" i="76" s="1"/>
  <c r="H20" i="28"/>
  <c r="E27" i="66"/>
  <c r="H33" i="67"/>
  <c r="H37" i="67" s="1"/>
  <c r="O23" i="67"/>
  <c r="D75" i="28"/>
  <c r="G42" i="28"/>
  <c r="M27" i="76"/>
  <c r="E56" i="28"/>
  <c r="D153" i="28"/>
  <c r="M96" i="28"/>
  <c r="L142" i="28"/>
  <c r="J33" i="65"/>
  <c r="J37" i="65" s="1"/>
  <c r="G75" i="28"/>
  <c r="E33" i="67"/>
  <c r="E37" i="67" s="1"/>
  <c r="K18" i="28"/>
  <c r="M142" i="28"/>
  <c r="O77" i="28"/>
  <c r="E40" i="28"/>
  <c r="E53" i="28" s="1"/>
  <c r="E55" i="28" s="1"/>
  <c r="E18" i="28"/>
  <c r="E75" i="28"/>
  <c r="M100" i="28"/>
  <c r="O100" i="28"/>
  <c r="O98" i="28"/>
  <c r="O31" i="82"/>
  <c r="D64" i="28"/>
  <c r="O64" i="28" s="1"/>
  <c r="O34" i="28"/>
  <c r="E65" i="28"/>
  <c r="O52" i="28"/>
  <c r="H148" i="28"/>
  <c r="F56" i="28"/>
  <c r="E33" i="76"/>
  <c r="E37" i="76" s="1"/>
  <c r="E42" i="28"/>
  <c r="I40" i="28"/>
  <c r="I53" i="28" s="1"/>
  <c r="I55" i="28" s="1"/>
  <c r="D18" i="28"/>
  <c r="M42" i="64"/>
  <c r="O42" i="64" s="1"/>
  <c r="M20" i="28"/>
  <c r="M33" i="65"/>
  <c r="M37" i="65" s="1"/>
  <c r="K20" i="28"/>
  <c r="D20" i="28"/>
  <c r="J56" i="28"/>
  <c r="L37" i="19"/>
  <c r="G56" i="28"/>
  <c r="E24" i="65"/>
  <c r="E26" i="65" s="1"/>
  <c r="E27" i="65" s="1"/>
  <c r="J20" i="28"/>
  <c r="H33" i="76"/>
  <c r="H37" i="76" s="1"/>
  <c r="H56" i="28"/>
  <c r="D56" i="28"/>
  <c r="D35" i="82"/>
  <c r="O35" i="82" s="1"/>
  <c r="D70" i="28"/>
  <c r="O70" i="28" s="1"/>
  <c r="M37" i="19"/>
  <c r="J59" i="28"/>
  <c r="J68" i="28"/>
  <c r="O68" i="28" s="1"/>
  <c r="O96" i="28"/>
  <c r="I56" i="28"/>
  <c r="O35" i="64"/>
  <c r="H18" i="28"/>
  <c r="H40" i="28"/>
  <c r="H53" i="28" s="1"/>
  <c r="H55" i="28" s="1"/>
  <c r="H42" i="28"/>
  <c r="F42" i="28"/>
  <c r="O31" i="76"/>
  <c r="J33" i="76"/>
  <c r="J37" i="76" s="1"/>
  <c r="O23" i="76"/>
  <c r="J42" i="28"/>
  <c r="F40" i="28"/>
  <c r="F27" i="76"/>
  <c r="F33" i="76"/>
  <c r="F37" i="76" s="1"/>
  <c r="F18" i="28"/>
  <c r="O21" i="76"/>
  <c r="L18" i="28"/>
  <c r="H27" i="77"/>
  <c r="D42" i="28"/>
  <c r="J24" i="77"/>
  <c r="J26" i="77" s="1"/>
  <c r="J23" i="28" s="1"/>
  <c r="L24" i="77"/>
  <c r="L26" i="77" s="1"/>
  <c r="L27" i="77" s="1"/>
  <c r="J18" i="28"/>
  <c r="G40" i="28"/>
  <c r="O23" i="77"/>
  <c r="O76" i="28"/>
  <c r="F33" i="77"/>
  <c r="F37" i="77" s="1"/>
  <c r="I24" i="77"/>
  <c r="I26" i="77" s="1"/>
  <c r="I27" i="77" s="1"/>
  <c r="O31" i="77"/>
  <c r="G24" i="77"/>
  <c r="G26" i="77" s="1"/>
  <c r="G27" i="77" s="1"/>
  <c r="J40" i="28"/>
  <c r="I42" i="28"/>
  <c r="M24" i="77"/>
  <c r="M26" i="77" s="1"/>
  <c r="M23" i="28" s="1"/>
  <c r="O21" i="77"/>
  <c r="D24" i="77"/>
  <c r="D26" i="77" s="1"/>
  <c r="K24" i="65"/>
  <c r="K26" i="65" s="1"/>
  <c r="K27" i="65" s="1"/>
  <c r="O31" i="62"/>
  <c r="M42" i="62" s="1"/>
  <c r="F27" i="66"/>
  <c r="O9" i="28"/>
  <c r="K27" i="77"/>
  <c r="O24" i="66"/>
  <c r="O31" i="65"/>
  <c r="F27" i="65"/>
  <c r="F33" i="65"/>
  <c r="O23" i="65"/>
  <c r="F20" i="28"/>
  <c r="J35" i="62"/>
  <c r="O48" i="64"/>
  <c r="J33" i="19"/>
  <c r="K27" i="76"/>
  <c r="I33" i="67"/>
  <c r="I37" i="67" s="1"/>
  <c r="O21" i="65"/>
  <c r="L24" i="65"/>
  <c r="L26" i="65" s="1"/>
  <c r="L20" i="28"/>
  <c r="G33" i="19"/>
  <c r="O10" i="28"/>
  <c r="E6" i="79" s="1"/>
  <c r="O25" i="62"/>
  <c r="H27" i="19"/>
  <c r="H33" i="19"/>
  <c r="H21" i="28"/>
  <c r="D33" i="65"/>
  <c r="D27" i="65"/>
  <c r="I33" i="76"/>
  <c r="I37" i="76" s="1"/>
  <c r="O39" i="28"/>
  <c r="O12" i="28"/>
  <c r="L33" i="67"/>
  <c r="L37" i="67" s="1"/>
  <c r="L27" i="67"/>
  <c r="D26" i="67"/>
  <c r="O24" i="67"/>
  <c r="I59" i="28"/>
  <c r="I35" i="62"/>
  <c r="M27" i="67"/>
  <c r="M33" i="67"/>
  <c r="M37" i="67" s="1"/>
  <c r="E26" i="19"/>
  <c r="I33" i="19"/>
  <c r="I27" i="19"/>
  <c r="F26" i="19"/>
  <c r="F21" i="28"/>
  <c r="K26" i="19"/>
  <c r="D26" i="19"/>
  <c r="O24" i="19"/>
  <c r="O26" i="66"/>
  <c r="I27" i="65"/>
  <c r="I33" i="65"/>
  <c r="E27" i="77"/>
  <c r="E33" i="77"/>
  <c r="J27" i="66"/>
  <c r="J33" i="66"/>
  <c r="H27" i="65"/>
  <c r="H33" i="65"/>
  <c r="H23" i="28"/>
  <c r="D27" i="66"/>
  <c r="D33" i="66"/>
  <c r="F37" i="66"/>
  <c r="J33" i="67" l="1"/>
  <c r="J37" i="67" s="1"/>
  <c r="D41" i="28"/>
  <c r="O26" i="76"/>
  <c r="O24" i="76"/>
  <c r="D27" i="76"/>
  <c r="O27" i="76" s="1"/>
  <c r="G27" i="65"/>
  <c r="G24" i="28" s="1"/>
  <c r="E23" i="28"/>
  <c r="O142" i="28"/>
  <c r="E12" i="79" s="1"/>
  <c r="V20" i="79" s="1"/>
  <c r="M141" i="28"/>
  <c r="O75" i="28"/>
  <c r="D152" i="28" s="1"/>
  <c r="E21" i="28"/>
  <c r="E33" i="65"/>
  <c r="E37" i="65" s="1"/>
  <c r="E92" i="28"/>
  <c r="O139" i="28"/>
  <c r="M140" i="28"/>
  <c r="M112" i="28"/>
  <c r="O56" i="28"/>
  <c r="L141" i="28"/>
  <c r="O48" i="82"/>
  <c r="O42" i="62"/>
  <c r="O59" i="28"/>
  <c r="I41" i="28"/>
  <c r="E41" i="28"/>
  <c r="M84" i="28"/>
  <c r="J37" i="19"/>
  <c r="D65" i="28"/>
  <c r="O65" i="28" s="1"/>
  <c r="H37" i="19"/>
  <c r="H69" i="28"/>
  <c r="H71" i="28" s="1"/>
  <c r="H84" i="28"/>
  <c r="I37" i="19"/>
  <c r="D37" i="65"/>
  <c r="G37" i="19"/>
  <c r="G23" i="28"/>
  <c r="F37" i="65"/>
  <c r="H41" i="28"/>
  <c r="J41" i="28"/>
  <c r="J53" i="28"/>
  <c r="J55" i="28" s="1"/>
  <c r="G41" i="28"/>
  <c r="G53" i="28"/>
  <c r="G55" i="28" s="1"/>
  <c r="F41" i="28"/>
  <c r="F53" i="28"/>
  <c r="F55" i="28" s="1"/>
  <c r="O42" i="28"/>
  <c r="O37" i="76"/>
  <c r="O18" i="28"/>
  <c r="O40" i="28"/>
  <c r="J21" i="28"/>
  <c r="L33" i="77"/>
  <c r="J27" i="77"/>
  <c r="J24" i="28" s="1"/>
  <c r="J33" i="77"/>
  <c r="J37" i="77" s="1"/>
  <c r="I23" i="28"/>
  <c r="G33" i="77"/>
  <c r="G37" i="77" s="1"/>
  <c r="G21" i="28"/>
  <c r="I21" i="28"/>
  <c r="M27" i="77"/>
  <c r="M24" i="28" s="1"/>
  <c r="M33" i="77"/>
  <c r="M37" i="77" s="1"/>
  <c r="O26" i="77"/>
  <c r="D21" i="28"/>
  <c r="M21" i="28"/>
  <c r="O24" i="77"/>
  <c r="D27" i="77"/>
  <c r="D33" i="77"/>
  <c r="D37" i="77" s="1"/>
  <c r="I33" i="77"/>
  <c r="I37" i="77" s="1"/>
  <c r="K33" i="65"/>
  <c r="O26" i="65"/>
  <c r="K21" i="28"/>
  <c r="O48" i="62"/>
  <c r="D23" i="28"/>
  <c r="O35" i="62"/>
  <c r="O24" i="65"/>
  <c r="L21" i="28"/>
  <c r="O20" i="28"/>
  <c r="L33" i="65"/>
  <c r="L27" i="65"/>
  <c r="L24" i="28" s="1"/>
  <c r="O33" i="76"/>
  <c r="M44" i="76" s="1"/>
  <c r="O44" i="76" s="1"/>
  <c r="L23" i="28"/>
  <c r="E5" i="79"/>
  <c r="M17" i="79" s="1"/>
  <c r="D27" i="67"/>
  <c r="O27" i="67" s="1"/>
  <c r="O26" i="67"/>
  <c r="D33" i="67"/>
  <c r="I24" i="28"/>
  <c r="E27" i="19"/>
  <c r="E24" i="28" s="1"/>
  <c r="E33" i="19"/>
  <c r="G37" i="65"/>
  <c r="K23" i="28"/>
  <c r="K33" i="19"/>
  <c r="K27" i="19"/>
  <c r="K24" i="28" s="1"/>
  <c r="F33" i="19"/>
  <c r="F27" i="19"/>
  <c r="F24" i="28" s="1"/>
  <c r="F23" i="28"/>
  <c r="D27" i="19"/>
  <c r="O26" i="19"/>
  <c r="D33" i="19"/>
  <c r="O27" i="66"/>
  <c r="D37" i="66"/>
  <c r="I37" i="65"/>
  <c r="O33" i="66"/>
  <c r="M44" i="66" s="1"/>
  <c r="O44" i="66" s="1"/>
  <c r="H24" i="28"/>
  <c r="E37" i="77"/>
  <c r="J37" i="66"/>
  <c r="H37" i="65"/>
  <c r="H60" i="28"/>
  <c r="H61" i="28" s="1"/>
  <c r="H90" i="28" s="1"/>
  <c r="H94" i="28" s="1"/>
  <c r="K18" i="79"/>
  <c r="P18" i="79"/>
  <c r="O44" i="64"/>
  <c r="O46" i="64" s="1"/>
  <c r="O46" i="76" l="1"/>
  <c r="O48" i="76" s="1"/>
  <c r="AC20" i="79"/>
  <c r="O141" i="28"/>
  <c r="E11" i="79" s="1"/>
  <c r="AC21" i="79" s="1"/>
  <c r="O42" i="82"/>
  <c r="D92" i="28"/>
  <c r="E4" i="79" s="1"/>
  <c r="O55" i="28"/>
  <c r="O53" i="28"/>
  <c r="O44" i="62"/>
  <c r="O46" i="62" s="1"/>
  <c r="G84" i="28"/>
  <c r="E37" i="19"/>
  <c r="E69" i="28"/>
  <c r="E71" i="28" s="1"/>
  <c r="E84" i="28"/>
  <c r="K69" i="28"/>
  <c r="K71" i="28" s="1"/>
  <c r="L37" i="77"/>
  <c r="O37" i="77" s="1"/>
  <c r="G69" i="28"/>
  <c r="G71" i="28" s="1"/>
  <c r="M69" i="28"/>
  <c r="M71" i="28" s="1"/>
  <c r="I69" i="28"/>
  <c r="I71" i="28" s="1"/>
  <c r="J84" i="28"/>
  <c r="I84" i="28"/>
  <c r="D69" i="28"/>
  <c r="D60" i="28"/>
  <c r="D61" i="28" s="1"/>
  <c r="D90" i="28" s="1"/>
  <c r="L37" i="65"/>
  <c r="L69" i="28"/>
  <c r="L71" i="28" s="1"/>
  <c r="J69" i="28"/>
  <c r="J71" i="28" s="1"/>
  <c r="F69" i="28"/>
  <c r="F71" i="28" s="1"/>
  <c r="F84" i="28"/>
  <c r="K37" i="65"/>
  <c r="O41" i="28"/>
  <c r="E9" i="79" s="1"/>
  <c r="H19" i="79" s="1"/>
  <c r="G60" i="28"/>
  <c r="G61" i="28" s="1"/>
  <c r="G90" i="28" s="1"/>
  <c r="G94" i="28" s="1"/>
  <c r="M60" i="28"/>
  <c r="M61" i="28" s="1"/>
  <c r="M90" i="28" s="1"/>
  <c r="M94" i="28" s="1"/>
  <c r="J60" i="28"/>
  <c r="J61" i="28" s="1"/>
  <c r="J90" i="28" s="1"/>
  <c r="J94" i="28" s="1"/>
  <c r="I60" i="28"/>
  <c r="I61" i="28" s="1"/>
  <c r="I90" i="28" s="1"/>
  <c r="I94" i="28" s="1"/>
  <c r="O33" i="77"/>
  <c r="M44" i="77" s="1"/>
  <c r="O44" i="77" s="1"/>
  <c r="O21" i="28"/>
  <c r="E3" i="79" s="1"/>
  <c r="D17" i="79" s="1"/>
  <c r="O27" i="77"/>
  <c r="D24" i="28"/>
  <c r="O24" i="28" s="1"/>
  <c r="O27" i="65"/>
  <c r="O50" i="76"/>
  <c r="L60" i="28"/>
  <c r="L61" i="28" s="1"/>
  <c r="L90" i="28" s="1"/>
  <c r="L94" i="28" s="1"/>
  <c r="O33" i="65"/>
  <c r="M44" i="65" s="1"/>
  <c r="O44" i="65" s="1"/>
  <c r="E17" i="79"/>
  <c r="O37" i="66"/>
  <c r="O46" i="66" s="1"/>
  <c r="O48" i="66" s="1"/>
  <c r="O23" i="28"/>
  <c r="O33" i="67"/>
  <c r="M44" i="67" s="1"/>
  <c r="O44" i="67" s="1"/>
  <c r="D37" i="67"/>
  <c r="O37" i="67" s="1"/>
  <c r="E60" i="28"/>
  <c r="E61" i="28" s="1"/>
  <c r="E90" i="28" s="1"/>
  <c r="E94" i="28" s="1"/>
  <c r="O27" i="19"/>
  <c r="O50" i="66"/>
  <c r="D37" i="19"/>
  <c r="O33" i="19"/>
  <c r="M44" i="19" s="1"/>
  <c r="F37" i="19"/>
  <c r="F60" i="28"/>
  <c r="F61" i="28" s="1"/>
  <c r="F90" i="28" s="1"/>
  <c r="F94" i="28" s="1"/>
  <c r="K37" i="19"/>
  <c r="K60" i="28"/>
  <c r="K61" i="28" s="1"/>
  <c r="K90" i="28" s="1"/>
  <c r="K94" i="28" s="1"/>
  <c r="O37" i="65" l="1"/>
  <c r="O46" i="65" s="1"/>
  <c r="O48" i="65" s="1"/>
  <c r="V21" i="79"/>
  <c r="M115" i="28"/>
  <c r="O112" i="28"/>
  <c r="M143" i="28" s="1"/>
  <c r="M144" i="28" s="1"/>
  <c r="O92" i="28"/>
  <c r="O44" i="82"/>
  <c r="O46" i="82" s="1"/>
  <c r="M110" i="28"/>
  <c r="D94" i="28"/>
  <c r="O94" i="28" s="1"/>
  <c r="D18" i="79"/>
  <c r="B18" i="79"/>
  <c r="E8" i="79"/>
  <c r="Q22" i="79" s="1"/>
  <c r="O87" i="28"/>
  <c r="O69" i="28"/>
  <c r="L140" i="28" s="1"/>
  <c r="D71" i="28"/>
  <c r="O71" i="28" s="1"/>
  <c r="K84" i="28"/>
  <c r="O86" i="28"/>
  <c r="D84" i="28"/>
  <c r="L84" i="28"/>
  <c r="A19" i="79"/>
  <c r="E7" i="79"/>
  <c r="G20" i="79" s="1"/>
  <c r="O46" i="77"/>
  <c r="O48" i="77" s="1"/>
  <c r="O50" i="77"/>
  <c r="O50" i="65"/>
  <c r="O61" i="28"/>
  <c r="B17" i="79"/>
  <c r="O50" i="19"/>
  <c r="O90" i="28"/>
  <c r="O60" i="28"/>
  <c r="O50" i="67"/>
  <c r="O46" i="67"/>
  <c r="O48" i="67" s="1"/>
  <c r="O44" i="19"/>
  <c r="O110" i="28" s="1"/>
  <c r="O37" i="19"/>
  <c r="O115" i="28" l="1"/>
  <c r="O119" i="28"/>
  <c r="O125" i="28" s="1"/>
  <c r="M145" i="28"/>
  <c r="O140" i="28"/>
  <c r="J22" i="79"/>
  <c r="O130" i="28"/>
  <c r="O84" i="28"/>
  <c r="Y19" i="79"/>
  <c r="Q19" i="79"/>
  <c r="N20" i="79"/>
  <c r="O46" i="19"/>
  <c r="D156" i="28" l="1"/>
  <c r="E10" i="79"/>
  <c r="L143" i="28"/>
  <c r="L144" i="28" s="1"/>
  <c r="O121" i="28"/>
  <c r="O117" i="28"/>
  <c r="O123" i="28" s="1"/>
  <c r="O127" i="28" s="1"/>
  <c r="O48" i="19"/>
  <c r="O143" i="28" l="1"/>
  <c r="E13" i="79" s="1"/>
  <c r="S25" i="79" s="1"/>
  <c r="L145" i="28"/>
  <c r="G24" i="79" l="1"/>
  <c r="T24" i="79"/>
  <c r="H25" i="79"/>
  <c r="O144" i="28"/>
  <c r="O145" i="28" s="1"/>
</calcChain>
</file>

<file path=xl/sharedStrings.xml><?xml version="1.0" encoding="utf-8"?>
<sst xmlns="http://schemas.openxmlformats.org/spreadsheetml/2006/main" count="1038" uniqueCount="356">
  <si>
    <t>Tarifs/élèves</t>
  </si>
  <si>
    <t>Elèves occasionnels</t>
  </si>
  <si>
    <t>Tranches</t>
  </si>
  <si>
    <t>A</t>
  </si>
  <si>
    <t>B</t>
  </si>
  <si>
    <t>C</t>
  </si>
  <si>
    <t>D</t>
  </si>
  <si>
    <t>E</t>
  </si>
  <si>
    <t>F</t>
  </si>
  <si>
    <t>G</t>
  </si>
  <si>
    <t>H</t>
  </si>
  <si>
    <t>I</t>
  </si>
  <si>
    <t>J</t>
  </si>
  <si>
    <t>base droits constatés</t>
  </si>
  <si>
    <t>montant remises d'ordre</t>
  </si>
  <si>
    <t>Droits reconstatés</t>
  </si>
  <si>
    <t>Nb demi-pensionnaires facturés</t>
  </si>
  <si>
    <t>Aide régionale</t>
  </si>
  <si>
    <t>A payer par les familles</t>
  </si>
  <si>
    <t xml:space="preserve"> FACTURATION</t>
  </si>
  <si>
    <t>nb de repas pris</t>
  </si>
  <si>
    <t>TOTAL</t>
  </si>
  <si>
    <t>Cotisation FCRSH</t>
  </si>
  <si>
    <t>Nb de repas pris</t>
  </si>
  <si>
    <t xml:space="preserve">Nb demi-pensionnaires </t>
  </si>
  <si>
    <t xml:space="preserve"> Passagers extérieurs</t>
  </si>
  <si>
    <t xml:space="preserve"> Internes (part nuitée et petit déjeuner)</t>
  </si>
  <si>
    <t>Nbre de repas pris</t>
  </si>
  <si>
    <t>Base droits constatés/repas</t>
  </si>
  <si>
    <t>COMPENSAT°</t>
  </si>
  <si>
    <t>Catégories de produits</t>
  </si>
  <si>
    <t xml:space="preserve"> Internes-hébergés (part nuité et petit déjeuner)</t>
  </si>
  <si>
    <t>Nb de repas facturés avant remises d'ordre</t>
  </si>
  <si>
    <t>nb de repas à décompter suite à remises d'ordre</t>
  </si>
  <si>
    <t>Total</t>
  </si>
  <si>
    <t>Nb de jours facturés avant remises d'ordre</t>
  </si>
  <si>
    <t>élèves accueillis autre structure</t>
  </si>
  <si>
    <t xml:space="preserve">Total subvention d'équilibre relative au surcoût lié au recours à un prestataire </t>
  </si>
  <si>
    <t xml:space="preserve">Commensaux et formateurs GRETA </t>
  </si>
  <si>
    <t>Nombre de repas compensés</t>
  </si>
  <si>
    <t xml:space="preserve"> FACTURATION FORFAIT</t>
  </si>
  <si>
    <t xml:space="preserve">Montant des produits liés à la vente de repas à des structures autres que lycée (cuisine centrale) </t>
  </si>
  <si>
    <t>Montant des produits liés à la vente de repas à d'autres lycées (cuisine centrale)</t>
  </si>
  <si>
    <t>Taux de FCRSH</t>
  </si>
  <si>
    <t>Paramètres "Région"</t>
  </si>
  <si>
    <t>Paramètres "Etablissement"</t>
  </si>
  <si>
    <t>Montant de la compensation régionale / tarif de référence régional de :</t>
  </si>
  <si>
    <t>compensation régionale</t>
  </si>
  <si>
    <t>compensation régionale Ticket</t>
  </si>
  <si>
    <t>compensation régionale Forfait</t>
  </si>
  <si>
    <t>Total compensation régionale</t>
  </si>
  <si>
    <t>Dont part de compensation régionale sur forfait "interne"</t>
  </si>
  <si>
    <t>Reversement sur recettes de restauration - RRR</t>
  </si>
  <si>
    <t>Cotisations au FCRSH</t>
  </si>
  <si>
    <t>Taux de charges global de fonctionnement : reversement ALO et/ou imputées au SRH</t>
  </si>
  <si>
    <t>Charges globales de fonctionnement : reversement ALO et/ou imputées au SHR</t>
  </si>
  <si>
    <t>Base droits encaissés/repas</t>
  </si>
  <si>
    <t>base droits encaissés</t>
  </si>
  <si>
    <t>Recettes tarifaires</t>
  </si>
  <si>
    <t>(1) Subvention d'équilibre au titre des régimes "cas particuliers" :</t>
  </si>
  <si>
    <t xml:space="preserve"> </t>
  </si>
  <si>
    <t xml:space="preserve">Nb de repas encaissés </t>
  </si>
  <si>
    <t>Payer par les familles</t>
  </si>
  <si>
    <t>Denrées  *</t>
  </si>
  <si>
    <t>* coût prestataire si restauration en DSP, Marché, Hébergée</t>
  </si>
  <si>
    <t>Denrées/repas *</t>
  </si>
  <si>
    <t>Recettes  recouvrables</t>
  </si>
  <si>
    <t>Recettes tarifaires Ticket</t>
  </si>
  <si>
    <t>Recettes tarifaires Forfait</t>
  </si>
  <si>
    <t>SYNTHESE RECETTES/DEPENSES</t>
  </si>
  <si>
    <t>Nombre total de repas compensés</t>
  </si>
  <si>
    <t xml:space="preserve">Total recettes/repas élèves </t>
  </si>
  <si>
    <t xml:space="preserve">Total recettes sur repas élèves </t>
  </si>
  <si>
    <t>Nombre total de repas pris</t>
  </si>
  <si>
    <t>base calcul :</t>
  </si>
  <si>
    <t>(1)</t>
  </si>
  <si>
    <t>DSP, Marché, hébergé : subvention d'équilibre liée au surcoût prestation</t>
  </si>
  <si>
    <t>Reversement sur recettes restauration -RRR</t>
  </si>
  <si>
    <t>Tarif de référence spécifique pour calcul de subvention d'équilibre (1)</t>
  </si>
  <si>
    <t xml:space="preserve">Descriptif des feuilles de calcul </t>
  </si>
  <si>
    <t>A propos des  "onglets" :</t>
  </si>
  <si>
    <t>Tarifs applicables</t>
  </si>
  <si>
    <t>BIO</t>
  </si>
  <si>
    <t>…….</t>
  </si>
  <si>
    <t>Autres recettes : subventions</t>
  </si>
  <si>
    <t>Total  subventions</t>
  </si>
  <si>
    <t xml:space="preserve">Total recettes tarifaires Restauration et Hébergement </t>
  </si>
  <si>
    <t>Autres produits de demi-pension (hors subvention)</t>
  </si>
  <si>
    <t>Passagers extérieurs</t>
  </si>
  <si>
    <t xml:space="preserve">Autres produits d'internat : (Internes vacances scolaires, nuitée passager, ….) </t>
  </si>
  <si>
    <t xml:space="preserve"> Internes-hébergés (part nuitée et petit déjeuner)</t>
  </si>
  <si>
    <t xml:space="preserve">Autres produits de demi-pension (hors subventions)  </t>
  </si>
  <si>
    <t>OUTIL DE SUIVI DE LA COMPENSATION REGIONALE ET DE SIMULATION DES POSTES RECETTES/DEPENSES</t>
  </si>
  <si>
    <t>Subvention FCRSH</t>
  </si>
  <si>
    <t xml:space="preserve">nb de jours d'ouverture de la restauration - trimestre 1 </t>
  </si>
  <si>
    <t>(1) concerne les EPLE dont la restauration est gérée en DSP, marché ou hébergée</t>
  </si>
  <si>
    <t xml:space="preserve">nb de jours d'ouverture de la restauration - trimestre 2 </t>
  </si>
  <si>
    <t xml:space="preserve">nb de jours d'ouverture de la restauration - trimestre 3 </t>
  </si>
  <si>
    <t>P/M réduction de recettes sur repas encaissés non consommés</t>
  </si>
  <si>
    <t>subvention d'équilibre liée au surcoût prestation</t>
  </si>
  <si>
    <t>(1) concerne les EPLE dont la restauration est partiellement hébergée ou autres cas particuliers (cf.notice)</t>
  </si>
  <si>
    <t xml:space="preserve">nb de jours d'ouverture de la restauration - année scolaire </t>
  </si>
  <si>
    <t>Elèves et apprentis</t>
  </si>
  <si>
    <t>PRODUITS AUTRES USAGERS "RESTAURATION ET D'HEBERGEMENT"</t>
  </si>
  <si>
    <r>
      <rPr>
        <b/>
        <sz val="14"/>
        <rFont val="Calibri"/>
        <family val="2"/>
      </rPr>
      <t>Objectif</t>
    </r>
    <r>
      <rPr>
        <sz val="14"/>
        <rFont val="Calibri"/>
        <family val="2"/>
      </rPr>
      <t xml:space="preserve"> : Cet outil permet notamment, sans attendre le décompte général de la compensation régionale</t>
    </r>
    <r>
      <rPr>
        <i/>
        <sz val="11"/>
        <rFont val="Calibri"/>
        <family val="2"/>
      </rPr>
      <t xml:space="preserve"> </t>
    </r>
    <r>
      <rPr>
        <i/>
        <sz val="12"/>
        <rFont val="Calibri"/>
        <family val="2"/>
      </rPr>
      <t>(1)</t>
    </r>
    <r>
      <rPr>
        <sz val="14"/>
        <rFont val="Calibri"/>
        <family val="2"/>
      </rPr>
      <t>, la simulation du montant prévisionnel de la compensation régionale et des recettes de l'ensemble des usagers (élèves, commensaux, passagers etc...) ainsi que l'évaluation du montant prévisionnel des dépenses (reversement sur recettes de restauration-RRR, cotisation FCRSH, charges de fonctionnement et denrées).</t>
    </r>
  </si>
  <si>
    <t>* coût prestation si restauration en DSP, Marché, Hébergée</t>
  </si>
  <si>
    <t>côut prestation</t>
  </si>
  <si>
    <t>côut prestation/repas</t>
  </si>
  <si>
    <t>Les simulations peuvent  être réalisées au titre du mois, trimestre ou année (préparation du budget)). Selon la période considérée et l'objectif de la simulation, outre les taux de FCRSH et de charge les données à saisir par tranche QF sont obtenues :</t>
  </si>
  <si>
    <t>- Pour une simulation des recettes dépenses en fin de mois ou de trimestre : à partir des éditions issues des logiciels de restauration (éditions des inscriptions, des repas pris et/ou consommés, des repas facturés et des remises d'ordre).</t>
  </si>
  <si>
    <r>
      <t>Aucune saisie n'est à réaliser, une totalisation est générée à partir des données saisies dans les différents régimes à l'exception de la rubrique dédiée aux subventions perçues par l'établissement, hors subvention d'équilibre, à renseigner par l'établissement (cellules identifiées en jaune)
L'évaluation des recettes et dépenses figure en fin de tableau sous la rubrique "</t>
    </r>
    <r>
      <rPr>
        <i/>
        <sz val="12"/>
        <color indexed="8"/>
        <rFont val="Arial"/>
        <family val="2"/>
      </rPr>
      <t>synthèse recettes/dépenses"</t>
    </r>
    <r>
      <rPr>
        <sz val="12"/>
        <color theme="1"/>
        <rFont val="Arial"/>
        <family val="2"/>
      </rPr>
      <t xml:space="preserve"> 
</t>
    </r>
  </si>
  <si>
    <t>Nb de repas facturés/encaissés</t>
  </si>
  <si>
    <r>
      <t xml:space="preserve">Les calculs sont générés </t>
    </r>
    <r>
      <rPr>
        <u/>
        <sz val="12"/>
        <color indexed="8"/>
        <rFont val="Arial"/>
        <family val="2"/>
      </rPr>
      <t>dès la saisie des données à compléter dans les cellules identifiées en jaune</t>
    </r>
    <r>
      <rPr>
        <sz val="12"/>
        <color theme="1"/>
        <rFont val="Arial"/>
        <family val="2"/>
      </rPr>
      <t xml:space="preserve"> :  
- taux de cotisations et de charges </t>
    </r>
    <r>
      <rPr>
        <i/>
        <sz val="12"/>
        <rFont val="Arial"/>
        <family val="2"/>
      </rPr>
      <t>(saisie obligatoire, 0% étant un taux)</t>
    </r>
    <r>
      <rPr>
        <sz val="12"/>
        <color theme="1"/>
        <rFont val="Arial"/>
        <family val="2"/>
      </rPr>
      <t xml:space="preserve">
- nombre de jours d'ouverture de la restauration par trimestre </t>
    </r>
    <r>
      <rPr>
        <sz val="12"/>
        <color indexed="53"/>
        <rFont val="Arial"/>
        <family val="2"/>
      </rPr>
      <t>(saisie facultative)</t>
    </r>
    <r>
      <rPr>
        <sz val="12"/>
        <color theme="1"/>
        <rFont val="Arial"/>
        <family val="2"/>
      </rPr>
      <t xml:space="preserve">
- nombre de demi-pensionnaires par tranche QF </t>
    </r>
    <r>
      <rPr>
        <sz val="12"/>
        <color indexed="53"/>
        <rFont val="Arial"/>
        <family val="2"/>
      </rPr>
      <t>(saisie facultative)</t>
    </r>
    <r>
      <rPr>
        <sz val="12"/>
        <color theme="1"/>
        <rFont val="Arial"/>
        <family val="2"/>
      </rPr>
      <t xml:space="preserve">
- nombre de repas facturés au forfait par tranche QF avant remises d'ordre ou nombre de repas encaissés au ticket </t>
    </r>
    <r>
      <rPr>
        <i/>
        <sz val="12"/>
        <color indexed="8"/>
        <rFont val="Arial"/>
        <family val="2"/>
      </rPr>
      <t>(saisie obligatoire)</t>
    </r>
    <r>
      <rPr>
        <sz val="12"/>
        <color theme="1"/>
        <rFont val="Arial"/>
        <family val="2"/>
      </rPr>
      <t xml:space="preserve">
- nombre de repas décomptés par tranche QF suite à remises d'ordre </t>
    </r>
    <r>
      <rPr>
        <i/>
        <sz val="12"/>
        <color indexed="8"/>
        <rFont val="Arial"/>
        <family val="2"/>
      </rPr>
      <t>(saisie obligatoire)</t>
    </r>
    <r>
      <rPr>
        <sz val="12"/>
        <color theme="1"/>
        <rFont val="Arial"/>
        <family val="2"/>
      </rPr>
      <t xml:space="preserve"> 
- nombre de repas pris</t>
    </r>
    <r>
      <rPr>
        <i/>
        <sz val="12"/>
        <rFont val="Arial"/>
        <family val="2"/>
      </rPr>
      <t xml:space="preserve"> (saisie obligatoire</t>
    </r>
    <r>
      <rPr>
        <i/>
        <sz val="12"/>
        <rFont val="Arial"/>
        <family val="2"/>
      </rPr>
      <t>)</t>
    </r>
    <r>
      <rPr>
        <sz val="12"/>
        <color theme="1"/>
        <rFont val="Arial"/>
        <family val="2"/>
      </rPr>
      <t xml:space="preserve">
- </t>
    </r>
    <r>
      <rPr>
        <sz val="12"/>
        <color indexed="62"/>
        <rFont val="Arial"/>
        <family val="2"/>
      </rPr>
      <t xml:space="preserve">La rubrique "tarif de référence spécifique" à compléter le cas échéant. </t>
    </r>
  </si>
  <si>
    <r>
      <t xml:space="preserve">Les calculs sont générés </t>
    </r>
    <r>
      <rPr>
        <u/>
        <sz val="12"/>
        <color indexed="8"/>
        <rFont val="Arial"/>
        <family val="2"/>
      </rPr>
      <t>dès la saisie des données à compléter dans les cellules identifiées en jaune</t>
    </r>
    <r>
      <rPr>
        <sz val="12"/>
        <color theme="1"/>
        <rFont val="Arial"/>
        <family val="2"/>
      </rPr>
      <t xml:space="preserve"> :  
- taux de cotisations et de charges </t>
    </r>
    <r>
      <rPr>
        <i/>
        <sz val="12"/>
        <rFont val="Arial"/>
        <family val="2"/>
      </rPr>
      <t>(saisie obligatoire)</t>
    </r>
    <r>
      <rPr>
        <sz val="12"/>
        <color theme="1"/>
        <rFont val="Arial"/>
        <family val="2"/>
      </rPr>
      <t xml:space="preserve">
- nombre de jours d'ouverture de la restauration par trimestre </t>
    </r>
    <r>
      <rPr>
        <sz val="12"/>
        <color indexed="53"/>
        <rFont val="Arial"/>
        <family val="2"/>
      </rPr>
      <t>(saisie facultative)</t>
    </r>
    <r>
      <rPr>
        <sz val="12"/>
        <color theme="1"/>
        <rFont val="Arial"/>
        <family val="2"/>
      </rPr>
      <t xml:space="preserve">
- nombre de demi-pensionnaires par tranche QF </t>
    </r>
    <r>
      <rPr>
        <sz val="12"/>
        <color indexed="53"/>
        <rFont val="Arial"/>
        <family val="2"/>
      </rPr>
      <t>(saisie facultative)</t>
    </r>
    <r>
      <rPr>
        <sz val="12"/>
        <color theme="1"/>
        <rFont val="Arial"/>
        <family val="2"/>
      </rPr>
      <t xml:space="preserve">
- nombre de repas facturés au forfait par tranche QF avant remises d'ordre ou nombre de repas encaissés au ticket </t>
    </r>
    <r>
      <rPr>
        <i/>
        <sz val="12"/>
        <color indexed="8"/>
        <rFont val="Arial"/>
        <family val="2"/>
      </rPr>
      <t>(saisie obligatoire)</t>
    </r>
    <r>
      <rPr>
        <sz val="12"/>
        <color theme="1"/>
        <rFont val="Arial"/>
        <family val="2"/>
      </rPr>
      <t xml:space="preserve">
- nombre de repas décomptés par tranche QF suite à remises d'ordre </t>
    </r>
    <r>
      <rPr>
        <i/>
        <sz val="12"/>
        <color indexed="8"/>
        <rFont val="Arial"/>
        <family val="2"/>
      </rPr>
      <t>(saisie obligatoire)</t>
    </r>
    <r>
      <rPr>
        <sz val="12"/>
        <color theme="1"/>
        <rFont val="Arial"/>
        <family val="2"/>
      </rPr>
      <t xml:space="preserve"> 
- nombre de repas pris</t>
    </r>
    <r>
      <rPr>
        <i/>
        <sz val="12"/>
        <rFont val="Arial"/>
        <family val="2"/>
      </rPr>
      <t xml:space="preserve"> (saisie obligatoire)</t>
    </r>
    <r>
      <rPr>
        <sz val="12"/>
        <color theme="1"/>
        <rFont val="Arial"/>
        <family val="2"/>
      </rPr>
      <t xml:space="preserve">
- </t>
    </r>
    <r>
      <rPr>
        <sz val="12"/>
        <color indexed="62"/>
        <rFont val="Arial"/>
        <family val="2"/>
      </rPr>
      <t xml:space="preserve">La rubrique "tarif de référence spécifique" est à compléter uniquement par les établissements dont la restauration est gérée en marchés publics, en DSP et ceux dont les des demi-pensionnaires sont hébergés dans une structure autre qu'un EPLE. </t>
    </r>
  </si>
  <si>
    <t>MANDAT SRH 6562 RRR</t>
  </si>
  <si>
    <t>MANDAT SRH 6562 FCRSH</t>
  </si>
  <si>
    <t>OPERATIONS BUDGETAIRES</t>
  </si>
  <si>
    <t>ORVT VE 6576 Différence aide DC/compensation régionale</t>
  </si>
  <si>
    <t>MANDAT SRH 6588 Charges de fonctionnement</t>
  </si>
  <si>
    <t>MANDAT VE 6576 Aide sur droits constatés/encaissés</t>
  </si>
  <si>
    <t>OR SRH 7062 Produits autres usagers : commensaux…</t>
  </si>
  <si>
    <t>OR SRH 7062 Droits constatés/encaissés</t>
  </si>
  <si>
    <t>OR VE 7442 Aide sur droits constatés/encaissés</t>
  </si>
  <si>
    <t>OR DC</t>
  </si>
  <si>
    <t>VE 7442</t>
  </si>
  <si>
    <t>VE 6576</t>
  </si>
  <si>
    <t>Mandat / DC</t>
  </si>
  <si>
    <t>441925/44125</t>
  </si>
  <si>
    <t>OR compensation CRIF/DC</t>
  </si>
  <si>
    <t>Ordre de reversement "Aide non compensée"</t>
  </si>
  <si>
    <t>ORR VE 7442 Différence aide DC/compensation régionale</t>
  </si>
  <si>
    <t>Ordre de réduction de recette "Aide non compensée"</t>
  </si>
  <si>
    <t>ORR régularisation "Aide non compensée"</t>
  </si>
  <si>
    <t>SRH 6562</t>
  </si>
  <si>
    <t>Mandat charges communes</t>
  </si>
  <si>
    <t>Mandat de paiement du FCRSH</t>
  </si>
  <si>
    <t>Mandat de paiement du RRR</t>
  </si>
  <si>
    <t>Versement Région pour la compensation</t>
  </si>
  <si>
    <t>par le 4112</t>
  </si>
  <si>
    <t>par le 4122</t>
  </si>
  <si>
    <t>par le 44125</t>
  </si>
  <si>
    <t>par un compte de transition du type 4632</t>
  </si>
  <si>
    <t>par le compte 4662 et 5159</t>
  </si>
  <si>
    <t>par le compte 4632 qui se soldera avec OR au ALO 7588 de charges communes</t>
  </si>
  <si>
    <t>4112/4122/47…versmts.</t>
  </si>
  <si>
    <t>SRH 6588/ALO 7588 ou répartition interne</t>
  </si>
  <si>
    <t>par un compte 44128</t>
  </si>
  <si>
    <t>Ordre de recettes de charges communes</t>
  </si>
  <si>
    <r>
      <t>5159 (</t>
    </r>
    <r>
      <rPr>
        <b/>
        <i/>
        <sz val="11"/>
        <rFont val="Arial"/>
        <family val="2"/>
      </rPr>
      <t>via 4662</t>
    </r>
    <r>
      <rPr>
        <b/>
        <sz val="11"/>
        <rFont val="Arial"/>
        <family val="2"/>
      </rPr>
      <t>)</t>
    </r>
  </si>
  <si>
    <t>OR  commensaux…</t>
  </si>
  <si>
    <t>OR SRH 7442 Subvention d'équilibre (le cas échéant)</t>
  </si>
  <si>
    <t xml:space="preserve">Aucune saisie n'est à réaliser, les comptes sont alimentés automatiquement à partir de l'onglet "synthèse"
</t>
  </si>
  <si>
    <t>RRR</t>
  </si>
  <si>
    <t>Ticket</t>
  </si>
  <si>
    <t>Forfait</t>
  </si>
  <si>
    <t>Recettes perçues après déduction du RRR</t>
  </si>
  <si>
    <t xml:space="preserve">TARIFS/AUTRES USAGERS </t>
  </si>
  <si>
    <t>ANNEE N</t>
  </si>
  <si>
    <t>≤ 380</t>
  </si>
  <si>
    <t>&gt; 380 ≤ 466</t>
  </si>
  <si>
    <t xml:space="preserve">&gt; 466 </t>
  </si>
  <si>
    <t>Collégiens "Forfait"</t>
  </si>
  <si>
    <t>Collégiens "Ticket"</t>
  </si>
  <si>
    <t xml:space="preserve">TARIFS/ELEVES ANNEE N-1 </t>
  </si>
  <si>
    <t>Taux de revalorisation Année N</t>
  </si>
  <si>
    <t>TARIFS DE REFERENCE REGIONAL ANNEE N-1</t>
  </si>
  <si>
    <t xml:space="preserve">TARIFS DE REFERENCE REGIONAL ANNEE N </t>
  </si>
  <si>
    <t>ANNEE N-1</t>
  </si>
  <si>
    <t xml:space="preserve">PARAMETRAGE TARIFS AU TITRE DE L'ANNEE N  </t>
  </si>
  <si>
    <t>Sous total</t>
  </si>
  <si>
    <t>base de calcul :</t>
  </si>
  <si>
    <t>Stagiaires GRETA "Ticket"</t>
  </si>
  <si>
    <r>
      <t xml:space="preserve">Les calculs sont générés </t>
    </r>
    <r>
      <rPr>
        <u/>
        <sz val="12"/>
        <color indexed="8"/>
        <rFont val="Arial"/>
        <family val="2"/>
      </rPr>
      <t>dès la saisie des données à compléter dans les cellules identifiées en jaune</t>
    </r>
    <r>
      <rPr>
        <sz val="12"/>
        <color theme="1"/>
        <rFont val="Arial"/>
        <family val="2"/>
      </rPr>
      <t xml:space="preserve"> :
- taux de cotisations et de charges</t>
    </r>
    <r>
      <rPr>
        <i/>
        <sz val="12"/>
        <color indexed="8"/>
        <rFont val="Arial"/>
        <family val="2"/>
      </rPr>
      <t xml:space="preserve"> (saisie obligatoire), le cas échéant le tarif de référence spécifique (TRS)</t>
    </r>
    <r>
      <rPr>
        <sz val="12"/>
        <color theme="1"/>
        <rFont val="Arial"/>
        <family val="2"/>
      </rPr>
      <t xml:space="preserve">
- nombre de repas pris </t>
    </r>
    <r>
      <rPr>
        <i/>
        <sz val="12"/>
        <color indexed="8"/>
        <rFont val="Arial"/>
        <family val="2"/>
      </rPr>
      <t>(saisie obligatoire)</t>
    </r>
    <r>
      <rPr>
        <sz val="12"/>
        <color theme="1"/>
        <rFont val="Arial"/>
        <family val="2"/>
      </rPr>
      <t xml:space="preserve">
- produits internat (part nuitée et petit déjeuner) et autres produits liés à la spécificité de l'établissement (ex. cuisines centrales) </t>
    </r>
  </si>
  <si>
    <r>
      <t xml:space="preserve">2- Onglets de couleur verte relatifs au calcul des recettes et dépenses afférentes aux différents régimes : ticket et/ou forfait demi-pensionnaires, forfaits internes/internes hébergés" (calculs hors part nuitée/petits déjeuners) et forfait internes externés.
</t>
    </r>
    <r>
      <rPr>
        <i/>
        <sz val="10"/>
        <color indexed="8"/>
        <rFont val="Arial"/>
        <family val="2"/>
      </rPr>
      <t>NB. S'agissant des régimes au forfait ( hors forfait internes), dans le cas où l'établissement propose plusieurs formules (F5+F4+F3...)  les données correspondantes à renseigner seront agrégées sur l'onglet "forfaits régime général" (la totalisation par tranche des différents régimes figure sur les éditions fournies par les logiciels de restauration).</t>
    </r>
  </si>
  <si>
    <r>
      <t xml:space="preserve">4- Onglets de couleur grise relatifs "aux régimes particuliers" : ces onglets concernent les établissements dont les élèves sont partiellement hébergés dans une structure autre qu'un lycée (exemple : élèves périodiquement hébergés dans un collège) ou établissement ayant recours à un prestataire pour des élèves situés dans des locaux annexes de l'établissement.....) 
</t>
    </r>
    <r>
      <rPr>
        <i/>
        <sz val="10"/>
        <rFont val="Arial"/>
        <family val="2"/>
      </rPr>
      <t>NB. S'agissant des régimes au forfait ( hors forfait internes), dans le cas où l'établissement propose plusieurs formules (F5+F4+F3...)  les données correspondantes à renseigner seront agrégées sur l'onglet "forfaits régime particulierl" (la totalisation par tranche des différents régimes figure sur les éditions fournies par les logiciels de restauration).</t>
    </r>
  </si>
  <si>
    <t xml:space="preserve">6- un onglet  relatif aux écritures comptables  </t>
  </si>
  <si>
    <t>1- un onglet mauve permet de prendre en compte l'actualisation annuelle des tarifs et la mise à jour de l'ensemble des feuilles de calcul</t>
  </si>
  <si>
    <t>(1) Pour rappel, au titre d'une année scolaire, la Région transmet aux établissements aux cours des mois de janvier et juillet le décompte général de la compensation régionale.</t>
  </si>
  <si>
    <t>Recettes brutes</t>
  </si>
  <si>
    <t>Collégiens forfait</t>
  </si>
  <si>
    <t>Base de calcul du FCRSH et des charges communes</t>
  </si>
  <si>
    <t>Produits autres usagers</t>
  </si>
  <si>
    <t>AGRIMER</t>
  </si>
  <si>
    <t>Tarif à modifier en fonction des dispositions spécifiques prévue dans la convention Région/Département.</t>
  </si>
  <si>
    <t>MODALITE D'INSCRIPTION "TICKET"</t>
  </si>
  <si>
    <t>MODALITE D'INSCRIPTION "TICKET" - REGIME CAS PARTICULIER</t>
  </si>
  <si>
    <t xml:space="preserve">MODALITE D'INSCRIPTION "FORFAIT INTERNE EXTERNE"  </t>
  </si>
  <si>
    <t>MODALITE D'INSCRIPTION "FORFAIT INTERNE"</t>
  </si>
  <si>
    <t>MODALITE D'INSCRIPTION "FORFAIT INTERNE" - REGIME CAS PARTICULIER</t>
  </si>
  <si>
    <t>MODALITE D'INSCRIPTION "FORFAIT INTERNE HEBERGE"</t>
  </si>
  <si>
    <t>MODALITE D'INSCRIPTION "FORFAIT" - REGIME CAS PARTICULIER</t>
  </si>
  <si>
    <t>MODALITE D'INSCRIPTION "FORFAIT" - Régime général</t>
  </si>
  <si>
    <t>SRH 7062/10/20/30</t>
  </si>
  <si>
    <t>ORR SRH 7062/10/20/30 Différence aide DC/compensation régionale</t>
  </si>
  <si>
    <t>- Pour une simulation budgétaire (préparation d'une DBM ou du budget N+1) : à partir de l'édition, disponible dans le logiciel de restauration, des inscriptions par tranche et par formule. Par ailleurs, dans les enquêtes ogil des années scolaires antérieures, figurent toutes les données permettant l'élaboration de statistiques de fréquentation par formule d'inscription et par tranche de QF.</t>
  </si>
  <si>
    <t>Tarifs/commensaux et autres usagers</t>
  </si>
  <si>
    <t>Commensaux et formateurs GRETA (≤ 380)</t>
  </si>
  <si>
    <t>Commensaux et formateurs GRETA 
(&gt; 380 ≤ 466)</t>
  </si>
  <si>
    <t>Commensaux et formateurs GRETA  (&gt; 466)</t>
  </si>
  <si>
    <t>Elèves occassionnels</t>
  </si>
  <si>
    <t>Stagiaires GRETA</t>
  </si>
  <si>
    <t>Usagers</t>
  </si>
  <si>
    <t xml:space="preserve">Total recettes sur repas autres usagers </t>
  </si>
  <si>
    <t>Nb autres usagers</t>
  </si>
  <si>
    <t>Payer par les autres usagers</t>
  </si>
  <si>
    <t>FACTURAT° TICKET ELEVES</t>
  </si>
  <si>
    <t xml:space="preserve"> COMPENSATION ELEVES</t>
  </si>
  <si>
    <t xml:space="preserve">Nb autres usagers </t>
  </si>
  <si>
    <t xml:space="preserve">Payer par les familles </t>
  </si>
  <si>
    <t xml:space="preserve"> COMPENSATION AUTRES USAGERS</t>
  </si>
  <si>
    <t>compensation autres usagers</t>
  </si>
  <si>
    <t xml:space="preserve"> COMPENSATION TOTALE</t>
  </si>
  <si>
    <t>SUBVENT° EQUILIBRE ELEVES</t>
  </si>
  <si>
    <t>SUBVENT° EQUILIBRE AUTRES USAGERS</t>
  </si>
  <si>
    <t>SUBVENT° EQUILIBRE TOTALE</t>
  </si>
  <si>
    <r>
      <t xml:space="preserve">Dont subvention d'équilibre au titre des DSP, Marché, lycées hébergés….. </t>
    </r>
    <r>
      <rPr>
        <b/>
        <i/>
        <sz val="10"/>
        <color theme="1"/>
        <rFont val="Arial"/>
        <family val="2"/>
      </rPr>
      <t>- autres usagers</t>
    </r>
  </si>
  <si>
    <r>
      <t>Dont subvention d'équilibre au titre des DSP, Marché, lycées hébergés…..</t>
    </r>
    <r>
      <rPr>
        <b/>
        <i/>
        <sz val="10"/>
        <color theme="1"/>
        <rFont val="Arial"/>
        <family val="2"/>
      </rPr>
      <t xml:space="preserve"> - élèves</t>
    </r>
  </si>
  <si>
    <r>
      <t xml:space="preserve">Dont subvention d'équilibre au titre des régimes </t>
    </r>
    <r>
      <rPr>
        <b/>
        <i/>
        <sz val="10"/>
        <color theme="1"/>
        <rFont val="Arial"/>
        <family val="2"/>
      </rPr>
      <t>"cas particuliers"</t>
    </r>
  </si>
  <si>
    <r>
      <t xml:space="preserve">Dont subvention d'équilibre au titre des DSP, Marché, lycées hébergés….. </t>
    </r>
    <r>
      <rPr>
        <b/>
        <i/>
        <sz val="10"/>
        <color theme="1"/>
        <rFont val="Arial"/>
        <family val="2"/>
      </rPr>
      <t>- élèves</t>
    </r>
  </si>
  <si>
    <t>Commensaux et formateurs GRETA
  (&gt; 466)</t>
  </si>
  <si>
    <r>
      <rPr>
        <sz val="9"/>
        <color theme="1"/>
        <rFont val="Arial"/>
        <family val="2"/>
      </rPr>
      <t>RECETTES TARIFAIRES EPLE</t>
    </r>
    <r>
      <rPr>
        <b/>
        <sz val="9"/>
        <color theme="1"/>
        <rFont val="Arial"/>
        <family val="2"/>
      </rPr>
      <t xml:space="preserve"> AUTRES USAGERS</t>
    </r>
  </si>
  <si>
    <r>
      <rPr>
        <sz val="9"/>
        <color theme="1"/>
        <rFont val="Arial"/>
        <family val="2"/>
      </rPr>
      <t>RECETTES TARIFAIRES EPLE</t>
    </r>
    <r>
      <rPr>
        <b/>
        <sz val="9"/>
        <color theme="1"/>
        <rFont val="Arial"/>
        <family val="2"/>
      </rPr>
      <t xml:space="preserve"> ELEVES</t>
    </r>
  </si>
  <si>
    <t>Reversement sur recettes de restauration - RRR élèves</t>
  </si>
  <si>
    <t>Cotisation FCRSH élèves</t>
  </si>
  <si>
    <t>Taux de charges "élèves" de fonctionnement : reversement ALO et/ou imputées au SRH</t>
  </si>
  <si>
    <t>PRODUITS "RESTAURATION HEBERGEMENT"</t>
  </si>
  <si>
    <t>RECETTES TARIFAIRES EPLE TOTALE</t>
  </si>
  <si>
    <t>Recettes tarifaires Repas autres usagers</t>
  </si>
  <si>
    <t>FACTURAT° REPAS AUTRES USAGERS</t>
  </si>
  <si>
    <r>
      <rPr>
        <b/>
        <u/>
        <sz val="10"/>
        <color theme="3" tint="0.39997558519241921"/>
        <rFont val="Arial"/>
        <family val="2"/>
      </rPr>
      <t>Total</t>
    </r>
    <r>
      <rPr>
        <b/>
        <sz val="10"/>
        <color theme="3" tint="0.39997558519241921"/>
        <rFont val="Arial"/>
        <family val="2"/>
      </rPr>
      <t xml:space="preserve"> subvention d'équilibre relative au surcoût lié au recours à un prestataire </t>
    </r>
  </si>
  <si>
    <t>Denrées/repas élèves et apprentis *</t>
  </si>
  <si>
    <t>Denrées total</t>
  </si>
  <si>
    <t>Denrées  * élèves et apprentis</t>
  </si>
  <si>
    <t>REPAS AUTRES USAGERS "RESTAURATION HEBERGEMENT"</t>
  </si>
  <si>
    <t>Commensaux et autres usagers, marchés, hébergés : subvention d'équilibre liée au coût et surcoût prestation</t>
  </si>
  <si>
    <t>Commensaux et formateurs GRETA (≤ 380) COM IND 1</t>
  </si>
  <si>
    <t xml:space="preserve"> au …............................</t>
  </si>
  <si>
    <r>
      <t>5- un onglet orange relatif à la synthèse des données renseignées pour l'ensemble des régimes (</t>
    </r>
    <r>
      <rPr>
        <i/>
        <sz val="11"/>
        <color indexed="8"/>
        <rFont val="Arial"/>
        <family val="2"/>
      </rPr>
      <t>y compris régimes "cas particuliers"</t>
    </r>
    <r>
      <rPr>
        <sz val="12"/>
        <color theme="1"/>
        <rFont val="Arial"/>
        <family val="2"/>
      </rPr>
      <t xml:space="preserve">) et  repas &amp; produits "autres usagers".  </t>
    </r>
  </si>
  <si>
    <r>
      <t xml:space="preserve">(1) S'il y a compensation des commensaux et autres convives, la compensation est une </t>
    </r>
    <r>
      <rPr>
        <u/>
        <sz val="10"/>
        <color theme="1"/>
        <rFont val="Arial"/>
        <family val="2"/>
      </rPr>
      <t>subvention d'équilibre</t>
    </r>
  </si>
  <si>
    <t>et ne peuvent être inscrite dans la Vie de l'Elève). (voir ligne 33 et onglet écritures).</t>
  </si>
  <si>
    <t>Denrées* 
"y compris subventions"</t>
  </si>
  <si>
    <r>
      <t>Montant de la compensation régionale / au Tarif de référence</t>
    </r>
    <r>
      <rPr>
        <b/>
        <i/>
        <sz val="8"/>
        <rFont val="Arial"/>
        <family val="2"/>
      </rPr>
      <t xml:space="preserve"> 
</t>
    </r>
    <r>
      <rPr>
        <b/>
        <i/>
        <sz val="8"/>
        <color rgb="FFFF0000"/>
        <rFont val="Arial"/>
        <family val="2"/>
      </rPr>
      <t>(voir ligne 33 subvention d'équilibre)</t>
    </r>
  </si>
  <si>
    <t>-</t>
  </si>
  <si>
    <t>Subvention équilibre 
Région élèves</t>
  </si>
  <si>
    <t>Subvention équilibre 
Région autres usagers</t>
  </si>
  <si>
    <t xml:space="preserve">(1) Disposition tarififaire applicable hors disposition spécifique prévue dans les conventions Région/Département relatives à la gestion des cités scolaires. </t>
  </si>
  <si>
    <t>Collégiens ticket</t>
  </si>
  <si>
    <t>Total recettes tarifaires 
Ticket + Forfait</t>
  </si>
  <si>
    <t>Total recettes sur repas autres usagers (hors produits autres usagers)</t>
  </si>
  <si>
    <t>Reversement sur recettes de restauration - RRR commensaux et autres usagers (hors produits autres usagers)</t>
  </si>
  <si>
    <t>Reversement sur recettes de restauration - RRR TOTAL 
(hors produits autres usagers)</t>
  </si>
  <si>
    <t>(hors collégiens et produits autres usagers))</t>
  </si>
  <si>
    <t>Cotisation FCRSH commensaux et repas autres usagers (hors collégiens et produits autres usagers)</t>
  </si>
  <si>
    <t>Cotisation FCRSH élèves, commensaux et autres usagers (hors collégiens et produits autres usagers)</t>
  </si>
  <si>
    <t>Taux de charges "autres usagers" de fonctionnement : reversement ALO et/ou imputées au SRH (hors collégiens et produits autres usagers)</t>
  </si>
  <si>
    <t>Denrées* autres usagers 
(hors collégiens et produits autres usagers)</t>
  </si>
  <si>
    <t>Denrées/repas autres usagers * (hors collég et produits autres usag)</t>
  </si>
  <si>
    <t xml:space="preserve">Denrées/repas élèves, apprentis, autres usagers* (moyenne) </t>
  </si>
  <si>
    <t>(hors collégiens et autres usag)</t>
  </si>
  <si>
    <t>Total recettes sur repas élèves et repas autres  usagers (hors produits autres usagers)</t>
  </si>
  <si>
    <r>
      <t xml:space="preserve">Dont subvention d'équilibre au titre des DSP, Marché, lycées hébergés….. </t>
    </r>
    <r>
      <rPr>
        <b/>
        <i/>
        <sz val="10"/>
        <color theme="1"/>
        <rFont val="Arial"/>
        <family val="2"/>
      </rPr>
      <t>- autres usagers</t>
    </r>
    <r>
      <rPr>
        <b/>
        <i/>
        <sz val="10"/>
        <rFont val="Arial"/>
        <family val="2"/>
      </rPr>
      <t xml:space="preserve"> (hors collégiens et produits autres usagers)</t>
    </r>
  </si>
  <si>
    <t>Total recettes tarifaires Ticket + Forfait + autres usagers (hors collégiens et produits autres usagers)</t>
  </si>
  <si>
    <t>Total recettes tarifaires Repas autres usagers (hors collégiens et produits autres usagers)</t>
  </si>
  <si>
    <t>compensation régionale repas autres usagers (hors collégiens et produits autres usagers)</t>
  </si>
  <si>
    <t>(1) concerne les EPLE dont la restauration est gérée en marché ou hébergée</t>
  </si>
  <si>
    <r>
      <t xml:space="preserve">Charges globales de fonctionnement </t>
    </r>
    <r>
      <rPr>
        <b/>
        <sz val="10"/>
        <color rgb="FFFF0000"/>
        <rFont val="Arial"/>
        <family val="2"/>
      </rPr>
      <t>(% à renseigner 
en J4)</t>
    </r>
    <r>
      <rPr>
        <b/>
        <sz val="10"/>
        <rFont val="Arial"/>
        <family val="2"/>
      </rPr>
      <t xml:space="preserve"> : 
reversement ALO et/ou imputées au SHR</t>
    </r>
  </si>
  <si>
    <r>
      <t xml:space="preserve">Si disposition spécifique voir onglet </t>
    </r>
    <r>
      <rPr>
        <b/>
        <i/>
        <u/>
        <sz val="10"/>
        <rFont val="Arial"/>
        <family val="2"/>
      </rPr>
      <t>"Paramètres Tarifs"</t>
    </r>
    <r>
      <rPr>
        <b/>
        <i/>
        <sz val="10"/>
        <color rgb="FFFF0000"/>
        <rFont val="Arial"/>
        <family val="2"/>
      </rPr>
      <t xml:space="preserve"> et renseigner le tarif de la convention (cellules non verrouillées)</t>
    </r>
  </si>
  <si>
    <r>
      <t>Cotisations FCRSH</t>
    </r>
    <r>
      <rPr>
        <b/>
        <sz val="10"/>
        <color theme="3" tint="0.39997558519241921"/>
        <rFont val="Arial"/>
        <family val="2"/>
      </rPr>
      <t xml:space="preserve"> 
</t>
    </r>
    <r>
      <rPr>
        <b/>
        <sz val="11"/>
        <color theme="3" tint="0.39997558519241921"/>
        <rFont val="Arial"/>
        <family val="2"/>
      </rPr>
      <t>(</t>
    </r>
    <r>
      <rPr>
        <b/>
        <sz val="11"/>
        <color rgb="FF0070C0"/>
        <rFont val="Arial"/>
        <family val="2"/>
      </rPr>
      <t xml:space="preserve">pour rappel base 3,07 €/repas) </t>
    </r>
  </si>
  <si>
    <t>* coût prestation si restauration en DSP</t>
  </si>
  <si>
    <r>
      <t xml:space="preserve">Collégiens Forfait   
</t>
    </r>
    <r>
      <rPr>
        <b/>
        <sz val="9"/>
        <color rgb="FFFF0000"/>
        <rFont val="Arial"/>
        <family val="2"/>
      </rPr>
      <t>[</t>
    </r>
    <r>
      <rPr>
        <b/>
        <i/>
        <sz val="9"/>
        <color rgb="FFFF0000"/>
        <rFont val="Arial"/>
        <family val="2"/>
      </rPr>
      <t>Si disposition spécifique dans convention, voir (1) plus bas]</t>
    </r>
  </si>
  <si>
    <r>
      <t xml:space="preserve">Collégiens Ticket 
</t>
    </r>
    <r>
      <rPr>
        <b/>
        <i/>
        <sz val="9"/>
        <color rgb="FFFF0000"/>
        <rFont val="Arial"/>
        <family val="2"/>
      </rPr>
      <t>[Si disposition spécifique dans convention, voir (1) plus bas]</t>
    </r>
  </si>
  <si>
    <t>SYNTHESE du ……..........….......</t>
  </si>
  <si>
    <t xml:space="preserve">=&gt; formule calcul de RRR = Si tarif usager &gt; TRS ; TRS - Tarif usager ; 0 </t>
  </si>
  <si>
    <t>TARIFS/ELEVES ANNEE N</t>
  </si>
  <si>
    <t>(1) seuls les repas consommés sont pris en compte pour la subvention d'équilibre, la PCC, le RRR et le FCRSH.</t>
  </si>
  <si>
    <t xml:space="preserve">Col. RRR : Pour les établissements </t>
  </si>
  <si>
    <t>disposant d'un tarif de référence</t>
  </si>
  <si>
    <t xml:space="preserve"> spécifique : remplacer le tarif de </t>
  </si>
  <si>
    <t xml:space="preserve">référence standard par votre tarif </t>
  </si>
  <si>
    <t>de référence spécifique</t>
  </si>
  <si>
    <t>Tarif prestation (TTC) par repas*
(renseigner avec 4 chiffres après la virgule)</t>
  </si>
  <si>
    <t>0911937L</t>
  </si>
  <si>
    <t>FRANCOIS TRUFFAUT</t>
  </si>
  <si>
    <t>BONDOUFLE</t>
  </si>
  <si>
    <t>0781860Y</t>
  </si>
  <si>
    <t>LES PIERRES VIVES</t>
  </si>
  <si>
    <t>CARRIERES SUR SEINE</t>
  </si>
  <si>
    <t>0951723G</t>
  </si>
  <si>
    <t>MONTESQUIEU</t>
  </si>
  <si>
    <t>HERBLAY</t>
  </si>
  <si>
    <t>0921230M</t>
  </si>
  <si>
    <t>LEONARD DE VINCI</t>
  </si>
  <si>
    <t>LEVALLOIS PERRET</t>
  </si>
  <si>
    <t>0781861Z</t>
  </si>
  <si>
    <t>LOUIS DE BROGLIE</t>
  </si>
  <si>
    <t>MARLY LE ROI</t>
  </si>
  <si>
    <t>0781883Y</t>
  </si>
  <si>
    <t>DUMONT D'URVILLE</t>
  </si>
  <si>
    <t>MAUREPAS</t>
  </si>
  <si>
    <t>0781898P</t>
  </si>
  <si>
    <t>CHARLES DE GAULLE</t>
  </si>
  <si>
    <t>POISSY</t>
  </si>
  <si>
    <t>0911961M</t>
  </si>
  <si>
    <t>EDMOND MICHELET</t>
  </si>
  <si>
    <t>ARPAJON</t>
  </si>
  <si>
    <t>0781859X</t>
  </si>
  <si>
    <t>VINCENT VAN GOGH</t>
  </si>
  <si>
    <t>AUBERGENVILLE</t>
  </si>
  <si>
    <t>0781949V</t>
  </si>
  <si>
    <t>DE VILLAROY</t>
  </si>
  <si>
    <t>GUYANCOURT</t>
  </si>
  <si>
    <t>0911962N</t>
  </si>
  <si>
    <t>MARIE LAURENCIN</t>
  </si>
  <si>
    <t>MENNECY</t>
  </si>
  <si>
    <t>0911945V</t>
  </si>
  <si>
    <t>MARGUERITE YOURCENAR</t>
  </si>
  <si>
    <t>MORANGIS</t>
  </si>
  <si>
    <t>0911938M</t>
  </si>
  <si>
    <t>CAMILLE CLAUDEL</t>
  </si>
  <si>
    <t>PALAISEAU</t>
  </si>
  <si>
    <t>0781950W</t>
  </si>
  <si>
    <t>LOUISE WEISS</t>
  </si>
  <si>
    <t>ACHERES</t>
  </si>
  <si>
    <t>0781845G</t>
  </si>
  <si>
    <t>JULES FERRY</t>
  </si>
  <si>
    <t>CONFLANS SAINTE HONORINE</t>
  </si>
  <si>
    <t>0951922Y</t>
  </si>
  <si>
    <t>CAMILLE SAINT SAENS</t>
  </si>
  <si>
    <t>DEUIL LA BARRE</t>
  </si>
  <si>
    <t>0951722F</t>
  </si>
  <si>
    <t>JEAN MONNET</t>
  </si>
  <si>
    <t>FRANCONVILLE</t>
  </si>
  <si>
    <t>0951753P</t>
  </si>
  <si>
    <t>SAINT WITZ</t>
  </si>
  <si>
    <t>0951710T</t>
  </si>
  <si>
    <t>VAUREAL</t>
  </si>
  <si>
    <t>REPAS AUTRES USAGERS DSP REGION "RESTAURATION HEBERGEMENT"</t>
  </si>
  <si>
    <t>Paramètres "Etablissement" DSP Région</t>
  </si>
  <si>
    <t>Renseigner le TRS arrondi à 2 chiffres après la virgule. A calculer avec le fichier de calcul Tarif de référence spécifique (TRS commensaux DSP REGION) pour calcul de subvention d'équilibre (1)</t>
  </si>
  <si>
    <t>(1) concerne les EPLE dont la restauration est gérée en DSP Contrat Région</t>
  </si>
  <si>
    <t>Nb de repas pris (1)</t>
  </si>
  <si>
    <t>Commensaux et autres usagers, DSP Région : subvention d'équilibre liée au coût et surcoût prestation</t>
  </si>
  <si>
    <r>
      <t>Montant de la compensation régionale / au Tarif de référence</t>
    </r>
    <r>
      <rPr>
        <b/>
        <i/>
        <sz val="8"/>
        <color theme="0"/>
        <rFont val="Arial"/>
        <family val="2"/>
      </rPr>
      <t xml:space="preserve"> 
(voir ligne 33 subvention d'équilibre)</t>
    </r>
  </si>
  <si>
    <t xml:space="preserve">Onglet pour les lycées ayant une restauration en DSP contrat Région : </t>
  </si>
  <si>
    <t>Le paramètrage des tarifs en vigueur à la rentrée 2024 a été mis à jour dans cette version</t>
  </si>
  <si>
    <r>
      <t xml:space="preserve">RRR 
(base nombre de repas pris) </t>
    </r>
    <r>
      <rPr>
        <b/>
        <sz val="10"/>
        <color rgb="FFFF0000"/>
        <rFont val="Arial"/>
        <family val="2"/>
      </rPr>
      <t>(dans la cellule jaune, renseigner le tarif de référence spécifique pour les établissements en marchés, sinon laisser le Tarif de référence régional)</t>
    </r>
  </si>
  <si>
    <r>
      <t>Cotisations FCRSH (</t>
    </r>
    <r>
      <rPr>
        <b/>
        <sz val="10"/>
        <color rgb="FF0070C0"/>
        <rFont val="Arial"/>
        <family val="2"/>
      </rPr>
      <t>pour rappel base 3,37 €)</t>
    </r>
  </si>
  <si>
    <r>
      <rPr>
        <u/>
        <sz val="10"/>
        <color theme="1"/>
        <rFont val="Arial"/>
        <family val="2"/>
      </rPr>
      <t xml:space="preserve"> à inscrire au SRH</t>
    </r>
    <r>
      <rPr>
        <sz val="10"/>
        <color theme="1"/>
        <rFont val="Arial"/>
        <family val="2"/>
      </rPr>
      <t xml:space="preserve"> (voir onglet "écritures"). Exemple : pour 1 repas commensal ind ≤ 380 consommé au tarif </t>
    </r>
    <r>
      <rPr>
        <b/>
        <sz val="10"/>
        <color theme="1"/>
        <rFont val="Arial"/>
        <family val="2"/>
      </rPr>
      <t>2,97</t>
    </r>
    <r>
      <rPr>
        <sz val="10"/>
        <color theme="1"/>
        <rFont val="Arial"/>
        <family val="2"/>
      </rPr>
      <t xml:space="preserve"> euros, </t>
    </r>
  </si>
  <si>
    <r>
      <t>C'est la différence entre le tarif de référence régional  (</t>
    </r>
    <r>
      <rPr>
        <b/>
        <sz val="10"/>
        <color theme="1"/>
        <rFont val="Arial"/>
        <family val="2"/>
      </rPr>
      <t>3,37</t>
    </r>
    <r>
      <rPr>
        <sz val="10"/>
        <color theme="1"/>
        <rFont val="Arial"/>
        <family val="2"/>
      </rPr>
      <t xml:space="preserve"> €) et le tarif en vigueur (</t>
    </r>
    <r>
      <rPr>
        <b/>
        <sz val="10"/>
        <color theme="1"/>
        <rFont val="Arial"/>
        <family val="2"/>
      </rPr>
      <t>2,97</t>
    </r>
    <r>
      <rPr>
        <sz val="10"/>
        <color theme="1"/>
        <rFont val="Arial"/>
        <family val="2"/>
      </rPr>
      <t xml:space="preserve">€)). </t>
    </r>
  </si>
  <si>
    <r>
      <t xml:space="preserve">dans les écritures comptables, les </t>
    </r>
    <r>
      <rPr>
        <b/>
        <sz val="10"/>
        <color theme="1"/>
        <rFont val="Arial"/>
        <family val="2"/>
      </rPr>
      <t>0,40</t>
    </r>
    <r>
      <rPr>
        <sz val="10"/>
        <color theme="1"/>
        <rFont val="Arial"/>
        <family val="2"/>
      </rPr>
      <t xml:space="preserve"> euros sont inscrits dans la subvention d'équilibre (SRH)</t>
    </r>
  </si>
  <si>
    <r>
      <rPr>
        <u/>
        <sz val="10"/>
        <color theme="1"/>
        <rFont val="Arial"/>
        <family val="2"/>
      </rPr>
      <t>Exemple</t>
    </r>
    <r>
      <rPr>
        <sz val="10"/>
        <color theme="1"/>
        <rFont val="Arial"/>
        <family val="2"/>
      </rPr>
      <t xml:space="preserve"> : pour 1 repas pris d'un commensal ind ≤ 380 au tarif </t>
    </r>
    <r>
      <rPr>
        <b/>
        <sz val="10"/>
        <color theme="1"/>
        <rFont val="Arial"/>
        <family val="2"/>
      </rPr>
      <t>2,97</t>
    </r>
    <r>
      <rPr>
        <sz val="10"/>
        <color theme="1"/>
        <rFont val="Arial"/>
        <family val="2"/>
      </rPr>
      <t xml:space="preserve"> euros, la compensation (subvention d'équilibre) est égale à </t>
    </r>
    <r>
      <rPr>
        <b/>
        <sz val="10"/>
        <color theme="1"/>
        <rFont val="Arial"/>
        <family val="2"/>
      </rPr>
      <t>0,40</t>
    </r>
    <r>
      <rPr>
        <sz val="10"/>
        <color theme="1"/>
        <rFont val="Arial"/>
        <family val="2"/>
      </rPr>
      <t xml:space="preserve"> euros. </t>
    </r>
  </si>
  <si>
    <r>
      <t xml:space="preserve">Charges globales de fonctionnement </t>
    </r>
    <r>
      <rPr>
        <b/>
        <sz val="10"/>
        <color rgb="FFFF0000"/>
        <rFont val="Arial"/>
        <family val="2"/>
      </rPr>
      <t xml:space="preserve"> (% à renseigner selon vote du CA en "I4")</t>
    </r>
    <r>
      <rPr>
        <b/>
        <sz val="10"/>
        <rFont val="Arial"/>
        <family val="2"/>
      </rPr>
      <t>: reversement ALO et/ou imputées au SHR (</t>
    </r>
    <r>
      <rPr>
        <b/>
        <sz val="10"/>
        <color theme="3" tint="0.39997558519241921"/>
        <rFont val="Arial"/>
        <family val="2"/>
      </rPr>
      <t>pour rappel base 3,37€/repas</t>
    </r>
    <r>
      <rPr>
        <b/>
        <sz val="10"/>
        <rFont val="Arial"/>
        <family val="2"/>
      </rPr>
      <t>)</t>
    </r>
  </si>
  <si>
    <t>Taux de revalorisation Année N tranche A</t>
  </si>
  <si>
    <t>Taux de revalorisation Année N tranche B à J</t>
  </si>
  <si>
    <t>VERSION 2025-2026</t>
  </si>
  <si>
    <t>3- Trois onglets jaunes relatifs aux "repas des autres usagers" et "produits des autres usagers "restauration et hébergement et pour les établissements avec une "DSP Région". Les établissements en DSP et approvisionnés par la PARSEF recevront un outil excel dédié.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</si>
</sst>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0.00\ &quot;€&quot;"/>
    <numFmt numFmtId="166" formatCode="#,##0.0000\ &quot;€&quot;"/>
    <numFmt numFmtId="167" formatCode="#,##0.00\ _€"/>
    <numFmt numFmtId="168" formatCode="0.000"/>
  </numFmts>
  <fonts count="99" x14ac:knownFonts="1">
    <font>
      <sz val="12"/>
      <color theme="1"/>
      <name val="Arial"/>
      <family val="2"/>
    </font>
    <font>
      <b/>
      <sz val="10"/>
      <name val="Arial"/>
      <family val="2"/>
    </font>
    <font>
      <b/>
      <sz val="12"/>
      <name val="Arial"/>
      <family val="2"/>
    </font>
    <font>
      <sz val="12"/>
      <name val="Arial"/>
      <family val="2"/>
    </font>
    <font>
      <sz val="10"/>
      <name val="Arial"/>
      <family val="2"/>
    </font>
    <font>
      <b/>
      <i/>
      <sz val="10"/>
      <name val="Arial"/>
      <family val="2"/>
    </font>
    <font>
      <i/>
      <sz val="12"/>
      <name val="Arial"/>
      <family val="2"/>
    </font>
    <font>
      <sz val="8"/>
      <name val="Arial"/>
      <family val="2"/>
    </font>
    <font>
      <b/>
      <sz val="8"/>
      <name val="Arial"/>
      <family val="2"/>
    </font>
    <font>
      <i/>
      <sz val="12"/>
      <color indexed="8"/>
      <name val="Arial"/>
      <family val="2"/>
    </font>
    <font>
      <sz val="12"/>
      <color indexed="62"/>
      <name val="Arial"/>
      <family val="2"/>
    </font>
    <font>
      <i/>
      <sz val="11"/>
      <color indexed="8"/>
      <name val="Arial"/>
      <family val="2"/>
    </font>
    <font>
      <i/>
      <sz val="10"/>
      <name val="Arial"/>
      <family val="2"/>
    </font>
    <font>
      <u/>
      <sz val="12"/>
      <color indexed="8"/>
      <name val="Arial"/>
      <family val="2"/>
    </font>
    <font>
      <sz val="12"/>
      <color indexed="53"/>
      <name val="Arial"/>
      <family val="2"/>
    </font>
    <font>
      <sz val="14"/>
      <name val="Calibri"/>
      <family val="2"/>
    </font>
    <font>
      <i/>
      <sz val="11"/>
      <name val="Calibri"/>
      <family val="2"/>
    </font>
    <font>
      <i/>
      <sz val="12"/>
      <name val="Calibri"/>
      <family val="2"/>
    </font>
    <font>
      <b/>
      <sz val="14"/>
      <name val="Calibri"/>
      <family val="2"/>
    </font>
    <font>
      <i/>
      <sz val="10"/>
      <color indexed="8"/>
      <name val="Arial"/>
      <family val="2"/>
    </font>
    <font>
      <b/>
      <sz val="11"/>
      <name val="Arial"/>
      <family val="2"/>
    </font>
    <font>
      <sz val="11"/>
      <name val="Arial"/>
      <family val="2"/>
    </font>
    <font>
      <i/>
      <sz val="11"/>
      <name val="Arial"/>
      <family val="2"/>
    </font>
    <font>
      <b/>
      <i/>
      <sz val="11"/>
      <name val="Arial"/>
      <family val="2"/>
    </font>
    <font>
      <sz val="12"/>
      <color theme="1"/>
      <name val="Arial"/>
      <family val="2"/>
    </font>
    <font>
      <sz val="12"/>
      <color rgb="FFFF0000"/>
      <name val="Arial"/>
      <family val="2"/>
    </font>
    <font>
      <b/>
      <sz val="12"/>
      <color theme="1"/>
      <name val="Arial"/>
      <family val="2"/>
    </font>
    <font>
      <b/>
      <sz val="10"/>
      <color theme="1"/>
      <name val="Arial"/>
      <family val="2"/>
    </font>
    <font>
      <b/>
      <sz val="10"/>
      <color rgb="FFFF0000"/>
      <name val="Arial"/>
      <family val="2"/>
    </font>
    <font>
      <sz val="12"/>
      <color theme="0" tint="-0.249977111117893"/>
      <name val="Arial"/>
      <family val="2"/>
    </font>
    <font>
      <i/>
      <sz val="12"/>
      <color theme="1"/>
      <name val="Arial"/>
      <family val="2"/>
    </font>
    <font>
      <sz val="12"/>
      <color theme="0" tint="-0.499984740745262"/>
      <name val="Arial"/>
      <family val="2"/>
    </font>
    <font>
      <b/>
      <i/>
      <sz val="10"/>
      <color theme="0" tint="-0.499984740745262"/>
      <name val="Arial"/>
      <family val="2"/>
    </font>
    <font>
      <sz val="12"/>
      <color theme="3" tint="0.39997558519241921"/>
      <name val="Arial"/>
      <family val="2"/>
    </font>
    <font>
      <b/>
      <sz val="12"/>
      <color theme="3" tint="0.39997558519241921"/>
      <name val="Arial"/>
      <family val="2"/>
    </font>
    <font>
      <b/>
      <sz val="10"/>
      <color theme="0"/>
      <name val="Arial"/>
      <family val="2"/>
    </font>
    <font>
      <b/>
      <i/>
      <sz val="10"/>
      <color theme="1"/>
      <name val="Arial"/>
      <family val="2"/>
    </font>
    <font>
      <i/>
      <sz val="10"/>
      <color theme="1"/>
      <name val="Arial"/>
      <family val="2"/>
    </font>
    <font>
      <b/>
      <sz val="10"/>
      <color theme="0" tint="-0.14999847407452621"/>
      <name val="Arial"/>
      <family val="2"/>
    </font>
    <font>
      <b/>
      <sz val="10"/>
      <color rgb="FF0070C0"/>
      <name val="Arial"/>
      <family val="2"/>
    </font>
    <font>
      <sz val="12"/>
      <color theme="4" tint="-0.499984740745262"/>
      <name val="Arial"/>
      <family val="2"/>
    </font>
    <font>
      <b/>
      <i/>
      <sz val="10"/>
      <color rgb="FF0070C0"/>
      <name val="Arial"/>
      <family val="2"/>
    </font>
    <font>
      <b/>
      <i/>
      <sz val="10"/>
      <color theme="5"/>
      <name val="Arial"/>
      <family val="2"/>
    </font>
    <font>
      <i/>
      <sz val="12"/>
      <color theme="5"/>
      <name val="Arial"/>
      <family val="2"/>
    </font>
    <font>
      <sz val="8"/>
      <color theme="1"/>
      <name val="Arial"/>
      <family val="2"/>
    </font>
    <font>
      <b/>
      <sz val="8"/>
      <color theme="1"/>
      <name val="Arial"/>
      <family val="2"/>
    </font>
    <font>
      <b/>
      <sz val="10"/>
      <color theme="3" tint="0.39997558519241921"/>
      <name val="Arial"/>
      <family val="2"/>
    </font>
    <font>
      <b/>
      <i/>
      <sz val="10"/>
      <color theme="3" tint="0.39997558519241921"/>
      <name val="Arial"/>
      <family val="2"/>
    </font>
    <font>
      <sz val="14"/>
      <color theme="1"/>
      <name val="Calibri"/>
      <family val="2"/>
    </font>
    <font>
      <i/>
      <sz val="14"/>
      <color theme="1"/>
      <name val="Calibri"/>
      <family val="2"/>
    </font>
    <font>
      <sz val="11"/>
      <color theme="1"/>
      <name val="Arial"/>
      <family val="2"/>
    </font>
    <font>
      <b/>
      <sz val="11"/>
      <color theme="1"/>
      <name val="Arial"/>
      <family val="2"/>
    </font>
    <font>
      <i/>
      <sz val="11"/>
      <color theme="1"/>
      <name val="Arial"/>
      <family val="2"/>
    </font>
    <font>
      <b/>
      <sz val="11"/>
      <color rgb="FF00B050"/>
      <name val="Arial"/>
      <family val="2"/>
    </font>
    <font>
      <sz val="11"/>
      <color rgb="FF00B050"/>
      <name val="Arial"/>
      <family val="2"/>
    </font>
    <font>
      <i/>
      <sz val="11"/>
      <color rgb="FF00B050"/>
      <name val="Arial"/>
      <family val="2"/>
    </font>
    <font>
      <sz val="11"/>
      <color rgb="FFFF0000"/>
      <name val="Arial"/>
      <family val="2"/>
    </font>
    <font>
      <b/>
      <sz val="11"/>
      <color theme="3" tint="0.39997558519241921"/>
      <name val="Arial"/>
      <family val="2"/>
    </font>
    <font>
      <i/>
      <sz val="11"/>
      <color theme="3" tint="0.39997558519241921"/>
      <name val="Arial"/>
      <family val="2"/>
    </font>
    <font>
      <sz val="11"/>
      <color theme="3" tint="0.39997558519241921"/>
      <name val="Arial"/>
      <family val="2"/>
    </font>
    <font>
      <b/>
      <i/>
      <sz val="11"/>
      <color theme="9" tint="-0.499984740745262"/>
      <name val="Arial"/>
      <family val="2"/>
    </font>
    <font>
      <i/>
      <sz val="11"/>
      <color theme="9" tint="-0.499984740745262"/>
      <name val="Arial"/>
      <family val="2"/>
    </font>
    <font>
      <b/>
      <sz val="14"/>
      <color theme="1"/>
      <name val="Calibri"/>
      <family val="2"/>
    </font>
    <font>
      <b/>
      <sz val="10"/>
      <color theme="0" tint="-0.499984740745262"/>
      <name val="Arial"/>
      <family val="2"/>
    </font>
    <font>
      <b/>
      <sz val="8"/>
      <color theme="3" tint="0.39997558519241921"/>
      <name val="Arial"/>
      <family val="2"/>
    </font>
    <font>
      <sz val="12"/>
      <color rgb="FFFF0000"/>
      <name val="Wingdings 2"/>
      <family val="1"/>
      <charset val="2"/>
    </font>
    <font>
      <b/>
      <sz val="16"/>
      <color theme="1"/>
      <name val="Arial"/>
      <family val="2"/>
    </font>
    <font>
      <sz val="10"/>
      <color theme="1"/>
      <name val="Arial"/>
      <family val="2"/>
    </font>
    <font>
      <b/>
      <i/>
      <sz val="11"/>
      <color theme="3" tint="0.39997558519241921"/>
      <name val="Arial"/>
      <family val="2"/>
    </font>
    <font>
      <b/>
      <i/>
      <sz val="11"/>
      <color theme="0" tint="-0.499984740745262"/>
      <name val="Arial"/>
      <family val="2"/>
    </font>
    <font>
      <b/>
      <sz val="9"/>
      <color theme="1"/>
      <name val="Arial"/>
      <family val="2"/>
    </font>
    <font>
      <b/>
      <sz val="9"/>
      <name val="Arial"/>
      <family val="2"/>
    </font>
    <font>
      <sz val="9"/>
      <color theme="1"/>
      <name val="Arial"/>
      <family val="2"/>
    </font>
    <font>
      <b/>
      <sz val="9"/>
      <color rgb="FF002060"/>
      <name val="Arial"/>
      <family val="2"/>
    </font>
    <font>
      <b/>
      <u/>
      <sz val="10"/>
      <color theme="3" tint="0.39997558519241921"/>
      <name val="Arial"/>
      <family val="2"/>
    </font>
    <font>
      <b/>
      <i/>
      <sz val="10"/>
      <color rgb="FF009242"/>
      <name val="Arial"/>
      <family val="2"/>
    </font>
    <font>
      <b/>
      <sz val="10"/>
      <color rgb="FF009242"/>
      <name val="Arial"/>
      <family val="2"/>
    </font>
    <font>
      <b/>
      <i/>
      <sz val="8"/>
      <color rgb="FF009242"/>
      <name val="Arial"/>
      <family val="2"/>
    </font>
    <font>
      <u/>
      <sz val="10"/>
      <color theme="1"/>
      <name val="Arial"/>
      <family val="2"/>
    </font>
    <font>
      <b/>
      <i/>
      <sz val="8"/>
      <color rgb="FF0070C0"/>
      <name val="Arial"/>
      <family val="2"/>
    </font>
    <font>
      <b/>
      <i/>
      <sz val="8"/>
      <name val="Arial"/>
      <family val="2"/>
    </font>
    <font>
      <b/>
      <i/>
      <sz val="8"/>
      <color rgb="FFFF0000"/>
      <name val="Arial"/>
      <family val="2"/>
    </font>
    <font>
      <b/>
      <i/>
      <sz val="10"/>
      <color rgb="FFFF0000"/>
      <name val="Arial"/>
      <family val="2"/>
    </font>
    <font>
      <b/>
      <i/>
      <u/>
      <sz val="10"/>
      <name val="Arial"/>
      <family val="2"/>
    </font>
    <font>
      <b/>
      <i/>
      <sz val="11"/>
      <color theme="5"/>
      <name val="Arial"/>
      <family val="2"/>
    </font>
    <font>
      <b/>
      <i/>
      <sz val="9"/>
      <color rgb="FFFF0000"/>
      <name val="Arial"/>
      <family val="2"/>
    </font>
    <font>
      <b/>
      <sz val="9"/>
      <color rgb="FFFF0000"/>
      <name val="Arial"/>
      <family val="2"/>
    </font>
    <font>
      <b/>
      <sz val="11"/>
      <color rgb="FF0070C0"/>
      <name val="Arial"/>
      <family val="2"/>
    </font>
    <font>
      <sz val="12"/>
      <color theme="0"/>
      <name val="Arial"/>
      <family val="2"/>
    </font>
    <font>
      <b/>
      <sz val="12"/>
      <color theme="0"/>
      <name val="Arial"/>
      <family val="2"/>
    </font>
    <font>
      <sz val="10"/>
      <color theme="0"/>
      <name val="Arial"/>
      <family val="2"/>
    </font>
    <font>
      <b/>
      <sz val="9"/>
      <color theme="0"/>
      <name val="Arial"/>
      <family val="2"/>
    </font>
    <font>
      <b/>
      <i/>
      <sz val="8"/>
      <color theme="0"/>
      <name val="Arial"/>
      <family val="2"/>
    </font>
    <font>
      <b/>
      <sz val="8"/>
      <color theme="0"/>
      <name val="Arial"/>
      <family val="2"/>
    </font>
    <font>
      <b/>
      <sz val="11"/>
      <color theme="0"/>
      <name val="Arial"/>
      <family val="2"/>
    </font>
    <font>
      <b/>
      <i/>
      <sz val="10"/>
      <color theme="0"/>
      <name val="Arial"/>
      <family val="2"/>
    </font>
    <font>
      <sz val="8"/>
      <color theme="0"/>
      <name val="Arial"/>
      <family val="2"/>
    </font>
    <font>
      <i/>
      <sz val="12"/>
      <color theme="0"/>
      <name val="Arial"/>
      <family val="2"/>
    </font>
    <font>
      <i/>
      <sz val="10"/>
      <color theme="0"/>
      <name val="Arial"/>
      <family val="2"/>
    </font>
  </fonts>
  <fills count="2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CCFFCC"/>
        <bgColor indexed="64"/>
      </patternFill>
    </fill>
  </fills>
  <borders count="92">
    <border>
      <left/>
      <right/>
      <top/>
      <bottom/>
      <diagonal/>
    </border>
    <border>
      <left/>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medium">
        <color indexed="64"/>
      </bottom>
      <diagonal/>
    </border>
    <border>
      <left style="medium">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top style="medium">
        <color indexed="64"/>
      </top>
      <bottom/>
      <diagonal/>
    </border>
    <border>
      <left style="double">
        <color indexed="64"/>
      </left>
      <right style="double">
        <color indexed="64"/>
      </right>
      <top style="medium">
        <color indexed="64"/>
      </top>
      <bottom/>
      <diagonal/>
    </border>
    <border>
      <left style="double">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double">
        <color indexed="64"/>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double">
        <color indexed="64"/>
      </top>
      <bottom/>
      <diagonal/>
    </border>
    <border>
      <left style="medium">
        <color indexed="64"/>
      </left>
      <right style="double">
        <color indexed="64"/>
      </right>
      <top style="medium">
        <color indexed="64"/>
      </top>
      <bottom style="double">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right/>
      <top style="thin">
        <color indexed="64"/>
      </top>
      <bottom style="dashed">
        <color indexed="64"/>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right style="medium">
        <color indexed="64"/>
      </right>
      <top style="double">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medium">
        <color indexed="64"/>
      </left>
      <right style="double">
        <color indexed="64"/>
      </right>
      <top style="medium">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7">
    <xf numFmtId="0" fontId="0" fillId="0" borderId="0"/>
    <xf numFmtId="44" fontId="4" fillId="0" borderId="0" applyFont="0" applyFill="0" applyBorder="0" applyAlignment="0" applyProtection="0"/>
    <xf numFmtId="164" fontId="4" fillId="0" borderId="0" applyFont="0" applyFill="0" applyBorder="0" applyAlignment="0" applyProtection="0"/>
    <xf numFmtId="0" fontId="4" fillId="0" borderId="0"/>
    <xf numFmtId="9" fontId="2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868">
    <xf numFmtId="0" fontId="0" fillId="0" borderId="0" xfId="0"/>
    <xf numFmtId="0" fontId="0" fillId="0" borderId="0" xfId="0" applyFill="1" applyBorder="1"/>
    <xf numFmtId="0" fontId="0" fillId="0" borderId="0" xfId="0" applyBorder="1"/>
    <xf numFmtId="165" fontId="0" fillId="0" borderId="0" xfId="0" applyNumberFormat="1"/>
    <xf numFmtId="0" fontId="0" fillId="0" borderId="0" xfId="0" applyFill="1"/>
    <xf numFmtId="0" fontId="1" fillId="0" borderId="0" xfId="0" applyFont="1" applyFill="1" applyBorder="1" applyAlignment="1">
      <alignment horizontal="center" vertical="center" wrapText="1"/>
    </xf>
    <xf numFmtId="165" fontId="0" fillId="0" borderId="0" xfId="0" applyNumberFormat="1" applyBorder="1"/>
    <xf numFmtId="0" fontId="0" fillId="0" borderId="0" xfId="0" applyAlignment="1">
      <alignment vertical="center"/>
    </xf>
    <xf numFmtId="0" fontId="25" fillId="0" borderId="0" xfId="0" applyFont="1"/>
    <xf numFmtId="0" fontId="26" fillId="0" borderId="0" xfId="0" applyFont="1" applyBorder="1" applyAlignment="1">
      <alignment horizontal="center"/>
    </xf>
    <xf numFmtId="0" fontId="27" fillId="0" borderId="0" xfId="0" applyFont="1"/>
    <xf numFmtId="0" fontId="1" fillId="0" borderId="1" xfId="0" applyFont="1" applyFill="1" applyBorder="1" applyAlignment="1">
      <alignment horizontal="center" vertical="center" wrapText="1"/>
    </xf>
    <xf numFmtId="0" fontId="26" fillId="0" borderId="2" xfId="0" applyFont="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6" fillId="0" borderId="0" xfId="0" applyFont="1"/>
    <xf numFmtId="0" fontId="26" fillId="2" borderId="6" xfId="0" applyFont="1" applyFill="1" applyBorder="1" applyAlignment="1">
      <alignment horizontal="center"/>
    </xf>
    <xf numFmtId="165" fontId="1" fillId="0" borderId="7" xfId="0" applyNumberFormat="1" applyFont="1" applyFill="1" applyBorder="1" applyAlignment="1">
      <alignment horizontal="righ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7" fillId="0" borderId="0" xfId="0" applyFont="1" applyBorder="1" applyAlignment="1">
      <alignment textRotation="255"/>
    </xf>
    <xf numFmtId="0" fontId="1" fillId="0" borderId="8" xfId="0" applyFont="1" applyFill="1" applyBorder="1" applyAlignment="1">
      <alignment horizontal="left" vertical="center" wrapText="1"/>
    </xf>
    <xf numFmtId="0" fontId="27" fillId="2" borderId="9" xfId="0" applyFont="1" applyFill="1" applyBorder="1" applyAlignment="1">
      <alignment horizontal="right"/>
    </xf>
    <xf numFmtId="165" fontId="1" fillId="2" borderId="10" xfId="0" applyNumberFormat="1" applyFont="1" applyFill="1" applyBorder="1" applyAlignment="1">
      <alignment horizontal="right" vertical="center" wrapText="1"/>
    </xf>
    <xf numFmtId="0" fontId="27" fillId="2" borderId="9" xfId="0" applyFont="1" applyFill="1" applyBorder="1" applyAlignment="1">
      <alignment horizontal="right" vertical="center"/>
    </xf>
    <xf numFmtId="10" fontId="1" fillId="0" borderId="1" xfId="0" applyNumberFormat="1" applyFont="1" applyFill="1" applyBorder="1" applyAlignment="1">
      <alignment horizontal="center" vertical="center" wrapText="1"/>
    </xf>
    <xf numFmtId="165" fontId="1" fillId="0" borderId="0" xfId="0" applyNumberFormat="1" applyFont="1" applyFill="1" applyBorder="1" applyAlignment="1">
      <alignment horizontal="right" vertical="center" wrapText="1"/>
    </xf>
    <xf numFmtId="166" fontId="1" fillId="0" borderId="0" xfId="0" applyNumberFormat="1" applyFont="1" applyFill="1" applyBorder="1" applyAlignment="1">
      <alignment horizontal="right" vertical="center" wrapText="1"/>
    </xf>
    <xf numFmtId="166" fontId="28" fillId="0" borderId="0" xfId="0" applyNumberFormat="1" applyFont="1" applyFill="1" applyBorder="1" applyAlignment="1">
      <alignment horizontal="right" vertical="center" wrapText="1"/>
    </xf>
    <xf numFmtId="0" fontId="1" fillId="0" borderId="11" xfId="0" applyFont="1" applyFill="1" applyBorder="1" applyAlignment="1">
      <alignment horizontal="center" vertical="center" wrapText="1"/>
    </xf>
    <xf numFmtId="0" fontId="27" fillId="3" borderId="12" xfId="0" applyFont="1" applyFill="1" applyBorder="1" applyAlignment="1">
      <alignment horizontal="right"/>
    </xf>
    <xf numFmtId="0" fontId="27" fillId="3" borderId="7" xfId="0" applyFont="1" applyFill="1" applyBorder="1" applyAlignment="1">
      <alignment horizontal="right"/>
    </xf>
    <xf numFmtId="0" fontId="29" fillId="0" borderId="0" xfId="0" applyFont="1" applyFill="1"/>
    <xf numFmtId="165" fontId="29" fillId="0" borderId="0" xfId="0" applyNumberFormat="1" applyFont="1" applyFill="1"/>
    <xf numFmtId="0" fontId="1" fillId="0" borderId="0" xfId="0" applyFont="1" applyBorder="1" applyAlignment="1">
      <alignment textRotation="255"/>
    </xf>
    <xf numFmtId="0" fontId="1" fillId="0" borderId="8" xfId="0" applyFont="1" applyFill="1" applyBorder="1" applyAlignment="1">
      <alignment horizontal="centerContinuous" vertical="center" wrapText="1"/>
    </xf>
    <xf numFmtId="10" fontId="1" fillId="0" borderId="1" xfId="0" applyNumberFormat="1" applyFont="1" applyFill="1" applyBorder="1" applyAlignment="1">
      <alignment horizontal="centerContinuous" vertical="center" wrapText="1"/>
    </xf>
    <xf numFmtId="0" fontId="3" fillId="0" borderId="0" xfId="0" applyFont="1"/>
    <xf numFmtId="165" fontId="3" fillId="0" borderId="0" xfId="0" applyNumberFormat="1" applyFont="1"/>
    <xf numFmtId="0" fontId="30" fillId="0" borderId="0" xfId="0" applyFont="1"/>
    <xf numFmtId="0" fontId="31" fillId="0" borderId="0" xfId="0" applyFont="1"/>
    <xf numFmtId="165" fontId="32" fillId="2" borderId="10" xfId="0" applyNumberFormat="1" applyFont="1" applyFill="1" applyBorder="1" applyAlignment="1">
      <alignment horizontal="right" vertical="center" wrapText="1"/>
    </xf>
    <xf numFmtId="0" fontId="3" fillId="0" borderId="0" xfId="0" applyFont="1" applyFill="1"/>
    <xf numFmtId="0" fontId="1" fillId="0" borderId="7" xfId="0" applyFont="1" applyBorder="1" applyAlignment="1">
      <alignment horizontal="right" vertical="center"/>
    </xf>
    <xf numFmtId="0" fontId="2" fillId="0" borderId="2" xfId="0" applyFont="1" applyBorder="1" applyAlignment="1">
      <alignment horizontal="center"/>
    </xf>
    <xf numFmtId="0" fontId="2" fillId="2" borderId="6" xfId="0" applyFont="1" applyFill="1" applyBorder="1" applyAlignment="1">
      <alignment horizontal="center"/>
    </xf>
    <xf numFmtId="0" fontId="1" fillId="2" borderId="10" xfId="0" applyFont="1" applyFill="1" applyBorder="1" applyAlignment="1">
      <alignment horizontal="right"/>
    </xf>
    <xf numFmtId="0" fontId="1" fillId="0" borderId="13" xfId="0" applyFont="1" applyBorder="1" applyAlignment="1">
      <alignment horizontal="right"/>
    </xf>
    <xf numFmtId="0" fontId="3" fillId="0" borderId="0" xfId="0" applyFont="1" applyAlignment="1">
      <alignment vertical="center"/>
    </xf>
    <xf numFmtId="0" fontId="1" fillId="2" borderId="10" xfId="0" applyFont="1" applyFill="1" applyBorder="1" applyAlignment="1">
      <alignment horizontal="right" vertical="center"/>
    </xf>
    <xf numFmtId="0" fontId="1" fillId="0" borderId="7" xfId="0" applyFont="1" applyFill="1" applyBorder="1" applyAlignment="1">
      <alignment horizontal="right" vertical="center"/>
    </xf>
    <xf numFmtId="165" fontId="3" fillId="0" borderId="0" xfId="0" applyNumberFormat="1" applyFont="1" applyFill="1"/>
    <xf numFmtId="0" fontId="28" fillId="0" borderId="0" xfId="0" applyFont="1" applyFill="1" applyBorder="1" applyAlignment="1">
      <alignment horizontal="left" vertical="center" wrapText="1"/>
    </xf>
    <xf numFmtId="9" fontId="28" fillId="0" borderId="0" xfId="4" applyFont="1" applyFill="1" applyBorder="1" applyAlignment="1">
      <alignment horizontal="right" vertical="center" wrapText="1"/>
    </xf>
    <xf numFmtId="0" fontId="33" fillId="0" borderId="0" xfId="0" applyFont="1"/>
    <xf numFmtId="0" fontId="1" fillId="0" borderId="13" xfId="0" applyFont="1" applyFill="1" applyBorder="1" applyAlignment="1">
      <alignment horizontal="right" vertical="center"/>
    </xf>
    <xf numFmtId="0" fontId="1" fillId="2" borderId="9" xfId="0" applyFont="1" applyFill="1" applyBorder="1" applyAlignment="1">
      <alignment horizontal="right" vertical="center"/>
    </xf>
    <xf numFmtId="0" fontId="26" fillId="0" borderId="6" xfId="0" applyFont="1" applyFill="1" applyBorder="1" applyAlignment="1">
      <alignment horizontal="center"/>
    </xf>
    <xf numFmtId="0" fontId="34" fillId="0" borderId="0" xfId="0" applyFont="1"/>
    <xf numFmtId="165" fontId="33" fillId="0" borderId="0" xfId="0" applyNumberFormat="1" applyFont="1"/>
    <xf numFmtId="166" fontId="35" fillId="0" borderId="0" xfId="0" applyNumberFormat="1" applyFont="1" applyFill="1" applyBorder="1" applyAlignment="1">
      <alignment horizontal="right" vertical="center" wrapText="1"/>
    </xf>
    <xf numFmtId="0" fontId="1" fillId="3" borderId="14" xfId="0" applyFont="1" applyFill="1" applyBorder="1" applyAlignment="1">
      <alignment horizontal="left" vertical="center" wrapText="1"/>
    </xf>
    <xf numFmtId="10" fontId="1" fillId="3" borderId="15" xfId="4" applyNumberFormat="1" applyFont="1" applyFill="1" applyBorder="1" applyAlignment="1">
      <alignment horizontal="righ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36" fillId="2" borderId="9" xfId="0" applyFont="1" applyFill="1" applyBorder="1" applyAlignment="1">
      <alignment horizontal="right"/>
    </xf>
    <xf numFmtId="165" fontId="30" fillId="0" borderId="0" xfId="0" applyNumberFormat="1" applyFont="1" applyAlignment="1">
      <alignment vertical="center"/>
    </xf>
    <xf numFmtId="165" fontId="5" fillId="0" borderId="16" xfId="0" applyNumberFormat="1" applyFont="1" applyFill="1" applyBorder="1" applyAlignment="1">
      <alignment horizontal="left" vertical="center" wrapText="1"/>
    </xf>
    <xf numFmtId="165" fontId="37" fillId="0" borderId="17" xfId="0" applyNumberFormat="1" applyFont="1" applyFill="1" applyBorder="1" applyAlignment="1">
      <alignment vertical="center"/>
    </xf>
    <xf numFmtId="0" fontId="36" fillId="2" borderId="9" xfId="0" applyFont="1" applyFill="1" applyBorder="1" applyAlignment="1">
      <alignment horizontal="right" vertical="center"/>
    </xf>
    <xf numFmtId="0" fontId="38" fillId="4" borderId="7" xfId="0" applyFont="1" applyFill="1" applyBorder="1" applyAlignment="1">
      <alignment horizontal="right" vertical="center"/>
    </xf>
    <xf numFmtId="0" fontId="27" fillId="3" borderId="7" xfId="0" applyFont="1" applyFill="1" applyBorder="1" applyAlignment="1">
      <alignment horizontal="right" vertical="center"/>
    </xf>
    <xf numFmtId="165" fontId="33" fillId="0" borderId="0" xfId="0" applyNumberFormat="1" applyFont="1" applyAlignment="1">
      <alignment vertical="center"/>
    </xf>
    <xf numFmtId="0" fontId="25" fillId="0" borderId="0" xfId="0" applyFont="1" applyAlignment="1">
      <alignment vertical="center"/>
    </xf>
    <xf numFmtId="165" fontId="25" fillId="0" borderId="0" xfId="0" applyNumberFormat="1" applyFont="1" applyAlignment="1">
      <alignment vertical="center"/>
    </xf>
    <xf numFmtId="165" fontId="1" fillId="5" borderId="10" xfId="0" applyNumberFormat="1" applyFont="1" applyFill="1" applyBorder="1" applyAlignment="1">
      <alignment horizontal="right" vertical="center" wrapText="1"/>
    </xf>
    <xf numFmtId="0" fontId="36" fillId="6" borderId="13" xfId="0" applyFont="1" applyFill="1" applyBorder="1" applyAlignment="1">
      <alignment horizontal="right"/>
    </xf>
    <xf numFmtId="0" fontId="38" fillId="0" borderId="7" xfId="0" applyFont="1" applyFill="1" applyBorder="1" applyAlignment="1">
      <alignment horizontal="centerContinuous" vertical="center"/>
    </xf>
    <xf numFmtId="10" fontId="38" fillId="0" borderId="18" xfId="0" applyNumberFormat="1" applyFont="1" applyFill="1" applyBorder="1" applyAlignment="1">
      <alignment horizontal="centerContinuous" vertical="center"/>
    </xf>
    <xf numFmtId="0" fontId="37" fillId="6" borderId="7" xfId="0" applyFont="1" applyFill="1" applyBorder="1" applyAlignment="1">
      <alignment vertical="center"/>
    </xf>
    <xf numFmtId="0" fontId="39" fillId="0" borderId="8" xfId="0" applyFont="1" applyFill="1" applyBorder="1" applyAlignment="1">
      <alignment horizontal="left" vertical="center" wrapText="1"/>
    </xf>
    <xf numFmtId="165" fontId="39" fillId="2" borderId="10" xfId="0" applyNumberFormat="1" applyFont="1" applyFill="1" applyBorder="1" applyAlignment="1">
      <alignment horizontal="right" vertical="center" wrapText="1"/>
    </xf>
    <xf numFmtId="165" fontId="5" fillId="0" borderId="16" xfId="0" applyNumberFormat="1" applyFont="1" applyFill="1" applyBorder="1" applyAlignment="1">
      <alignment horizontal="center" vertical="center" wrapText="1"/>
    </xf>
    <xf numFmtId="0" fontId="40" fillId="0" borderId="0" xfId="0" applyFont="1"/>
    <xf numFmtId="10" fontId="38" fillId="0" borderId="18" xfId="0" applyNumberFormat="1" applyFont="1" applyFill="1" applyBorder="1" applyAlignment="1">
      <alignment horizontal="center" vertical="center"/>
    </xf>
    <xf numFmtId="165" fontId="41" fillId="0" borderId="7" xfId="0" applyNumberFormat="1" applyFont="1" applyFill="1" applyBorder="1" applyAlignment="1">
      <alignment horizontal="right" vertical="center" wrapText="1"/>
    </xf>
    <xf numFmtId="165" fontId="42" fillId="5" borderId="18" xfId="0" applyNumberFormat="1" applyFont="1" applyFill="1" applyBorder="1" applyAlignment="1">
      <alignment horizontal="right" vertical="center" wrapText="1"/>
    </xf>
    <xf numFmtId="0" fontId="43" fillId="0" borderId="0" xfId="0" applyFont="1"/>
    <xf numFmtId="165" fontId="42" fillId="2" borderId="10" xfId="0" applyNumberFormat="1" applyFont="1" applyFill="1" applyBorder="1" applyAlignment="1">
      <alignment horizontal="right" vertical="center" wrapText="1"/>
    </xf>
    <xf numFmtId="0" fontId="37" fillId="0" borderId="0" xfId="0" applyFont="1"/>
    <xf numFmtId="165" fontId="1" fillId="5" borderId="0" xfId="0" applyNumberFormat="1" applyFont="1" applyFill="1" applyBorder="1" applyAlignment="1">
      <alignment horizontal="right" vertical="center" wrapText="1"/>
    </xf>
    <xf numFmtId="0" fontId="44" fillId="0" borderId="0" xfId="0" applyFont="1"/>
    <xf numFmtId="0" fontId="45" fillId="0" borderId="0" xfId="0" applyFont="1" applyBorder="1" applyAlignment="1">
      <alignment textRotation="255"/>
    </xf>
    <xf numFmtId="0" fontId="7" fillId="0" borderId="0" xfId="0" applyFont="1" applyFill="1"/>
    <xf numFmtId="0" fontId="38" fillId="7" borderId="7" xfId="0" applyFont="1" applyFill="1" applyBorder="1" applyAlignment="1">
      <alignment horizontal="right" vertical="center"/>
    </xf>
    <xf numFmtId="165" fontId="1" fillId="7" borderId="7" xfId="0" applyNumberFormat="1" applyFont="1" applyFill="1" applyBorder="1" applyAlignment="1">
      <alignment horizontal="right" vertical="center" wrapText="1"/>
    </xf>
    <xf numFmtId="0" fontId="1" fillId="8" borderId="12" xfId="0" applyFont="1" applyFill="1" applyBorder="1" applyAlignment="1">
      <alignment horizontal="right" vertical="center"/>
    </xf>
    <xf numFmtId="0" fontId="1" fillId="0" borderId="19" xfId="0" applyFont="1" applyFill="1" applyBorder="1" applyAlignment="1">
      <alignment horizontal="center" vertical="center" wrapText="1"/>
    </xf>
    <xf numFmtId="0" fontId="27" fillId="0" borderId="19" xfId="0" applyFont="1" applyBorder="1" applyAlignment="1">
      <alignment horizontal="center" vertical="center" wrapText="1"/>
    </xf>
    <xf numFmtId="165" fontId="1" fillId="7" borderId="12" xfId="0" applyNumberFormat="1" applyFont="1" applyFill="1" applyBorder="1" applyAlignment="1">
      <alignment horizontal="right" vertical="center" wrapText="1"/>
    </xf>
    <xf numFmtId="0" fontId="27" fillId="0" borderId="12" xfId="0" applyFont="1" applyBorder="1"/>
    <xf numFmtId="165" fontId="1" fillId="0" borderId="8" xfId="0" quotePrefix="1" applyNumberFormat="1" applyFont="1" applyFill="1" applyBorder="1" applyAlignment="1">
      <alignment horizontal="left" vertical="center" wrapText="1"/>
    </xf>
    <xf numFmtId="165" fontId="1" fillId="0" borderId="18" xfId="0" quotePrefix="1" applyNumberFormat="1" applyFont="1" applyFill="1" applyBorder="1" applyAlignment="1">
      <alignment horizontal="lef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23" xfId="0" applyFont="1" applyFill="1" applyBorder="1" applyAlignment="1">
      <alignment horizontal="center" vertical="center" wrapText="1"/>
    </xf>
    <xf numFmtId="0" fontId="33" fillId="0" borderId="0" xfId="0" applyFont="1" applyBorder="1"/>
    <xf numFmtId="165" fontId="1" fillId="0" borderId="7" xfId="0" quotePrefix="1" applyNumberFormat="1" applyFont="1" applyFill="1" applyBorder="1" applyAlignment="1">
      <alignment horizontal="center" vertical="center" wrapText="1"/>
    </xf>
    <xf numFmtId="0" fontId="2" fillId="0" borderId="7" xfId="0" applyFont="1" applyBorder="1" applyAlignment="1">
      <alignment horizontal="center" vertical="center" wrapText="1"/>
    </xf>
    <xf numFmtId="166" fontId="0" fillId="0" borderId="0" xfId="0" applyNumberFormat="1"/>
    <xf numFmtId="165" fontId="1" fillId="5" borderId="18" xfId="0" applyNumberFormat="1" applyFont="1" applyFill="1" applyBorder="1" applyAlignment="1">
      <alignment horizontal="right" vertical="center" wrapText="1"/>
    </xf>
    <xf numFmtId="10" fontId="38" fillId="5" borderId="7" xfId="0" applyNumberFormat="1" applyFont="1" applyFill="1" applyBorder="1" applyAlignment="1">
      <alignment horizontal="center" vertical="center" wrapText="1"/>
    </xf>
    <xf numFmtId="0" fontId="27" fillId="0" borderId="8" xfId="0" applyFont="1" applyBorder="1" applyAlignment="1">
      <alignment horizontal="right" vertical="center"/>
    </xf>
    <xf numFmtId="165" fontId="1" fillId="0" borderId="18" xfId="0" applyNumberFormat="1" applyFont="1" applyFill="1" applyBorder="1" applyAlignment="1">
      <alignment horizontal="right" vertical="center"/>
    </xf>
    <xf numFmtId="165" fontId="27" fillId="0" borderId="12" xfId="0" applyNumberFormat="1" applyFont="1" applyBorder="1" applyAlignment="1">
      <alignment vertical="center"/>
    </xf>
    <xf numFmtId="0" fontId="27" fillId="5" borderId="12" xfId="0" applyFont="1" applyFill="1" applyBorder="1" applyAlignment="1">
      <alignment horizontal="right"/>
    </xf>
    <xf numFmtId="0" fontId="27" fillId="5" borderId="7" xfId="0" applyFont="1" applyFill="1" applyBorder="1" applyAlignment="1">
      <alignment horizontal="right" vertical="center"/>
    </xf>
    <xf numFmtId="165" fontId="0" fillId="0" borderId="0" xfId="0" applyNumberFormat="1" applyAlignment="1">
      <alignment vertical="center"/>
    </xf>
    <xf numFmtId="0" fontId="45" fillId="0" borderId="24" xfId="0" applyFont="1" applyBorder="1" applyAlignment="1">
      <alignment horizontal="center" vertical="center" textRotation="255" wrapText="1"/>
    </xf>
    <xf numFmtId="0" fontId="0" fillId="0" borderId="0" xfId="0" applyAlignment="1">
      <alignment wrapText="1"/>
    </xf>
    <xf numFmtId="0" fontId="12" fillId="6" borderId="7" xfId="0" applyFont="1" applyFill="1" applyBorder="1" applyAlignment="1">
      <alignment vertical="center"/>
    </xf>
    <xf numFmtId="166" fontId="1" fillId="3" borderId="25" xfId="0" applyNumberFormat="1" applyFont="1" applyFill="1" applyBorder="1" applyAlignment="1">
      <alignment horizontal="left" vertical="center" wrapText="1"/>
    </xf>
    <xf numFmtId="10" fontId="1" fillId="3" borderId="26" xfId="4" applyNumberFormat="1" applyFont="1" applyFill="1" applyBorder="1" applyAlignment="1">
      <alignment horizontal="right" vertical="center" wrapText="1"/>
    </xf>
    <xf numFmtId="166" fontId="41" fillId="3" borderId="16" xfId="0" applyNumberFormat="1" applyFont="1" applyFill="1" applyBorder="1" applyAlignment="1">
      <alignment horizontal="left" vertical="center" wrapText="1"/>
    </xf>
    <xf numFmtId="165" fontId="41" fillId="3" borderId="27" xfId="0" applyNumberFormat="1" applyFont="1" applyFill="1" applyBorder="1" applyAlignment="1">
      <alignment horizontal="right" vertical="center" wrapText="1"/>
    </xf>
    <xf numFmtId="10" fontId="28" fillId="3" borderId="12"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165" fontId="30" fillId="0" borderId="0" xfId="0" applyNumberFormat="1" applyFont="1" applyAlignment="1">
      <alignment horizontal="center" vertical="center"/>
    </xf>
    <xf numFmtId="0" fontId="27" fillId="0" borderId="0" xfId="0" applyFont="1" applyBorder="1" applyAlignment="1">
      <alignment horizontal="center" vertical="center" textRotation="255"/>
    </xf>
    <xf numFmtId="0" fontId="1" fillId="0" borderId="0" xfId="0" applyFont="1" applyBorder="1" applyAlignment="1">
      <alignment horizontal="center" vertical="center" textRotation="255"/>
    </xf>
    <xf numFmtId="0" fontId="48" fillId="0" borderId="0" xfId="0" applyFont="1" applyAlignment="1">
      <alignment vertical="center"/>
    </xf>
    <xf numFmtId="0" fontId="2" fillId="0" borderId="7"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xf numFmtId="0" fontId="0" fillId="0" borderId="0" xfId="0" applyAlignment="1">
      <alignment horizontal="left" wrapText="1"/>
    </xf>
    <xf numFmtId="0" fontId="0" fillId="11" borderId="28" xfId="0" applyFill="1" applyBorder="1" applyAlignment="1">
      <alignment horizontal="left" vertical="center" wrapText="1"/>
    </xf>
    <xf numFmtId="0" fontId="0" fillId="0" borderId="0" xfId="0" applyAlignment="1">
      <alignment horizontal="left" vertical="center" wrapText="1"/>
    </xf>
    <xf numFmtId="0" fontId="0" fillId="0" borderId="28" xfId="0" applyFill="1" applyBorder="1" applyAlignment="1">
      <alignment horizontal="left" vertical="center" wrapText="1"/>
    </xf>
    <xf numFmtId="0" fontId="0" fillId="3" borderId="28" xfId="0" applyFill="1" applyBorder="1" applyAlignment="1">
      <alignment horizontal="left" vertical="center" wrapText="1"/>
    </xf>
    <xf numFmtId="0" fontId="0" fillId="6" borderId="28" xfId="0" applyFill="1" applyBorder="1" applyAlignment="1">
      <alignment horizontal="left" vertical="center" wrapText="1"/>
    </xf>
    <xf numFmtId="0" fontId="0" fillId="5" borderId="0" xfId="0" applyFill="1" applyBorder="1"/>
    <xf numFmtId="168" fontId="0" fillId="0" borderId="0" xfId="0" applyNumberFormat="1"/>
    <xf numFmtId="168" fontId="26" fillId="0" borderId="0" xfId="0" applyNumberFormat="1" applyFont="1" applyBorder="1" applyAlignment="1">
      <alignment horizontal="center"/>
    </xf>
    <xf numFmtId="168" fontId="1" fillId="0" borderId="0" xfId="0" applyNumberFormat="1" applyFont="1" applyFill="1" applyBorder="1" applyAlignment="1">
      <alignment horizontal="right" vertical="center" wrapText="1"/>
    </xf>
    <xf numFmtId="168" fontId="0" fillId="0" borderId="0" xfId="0" applyNumberFormat="1" applyFill="1"/>
    <xf numFmtId="168" fontId="26" fillId="2" borderId="6" xfId="0" applyNumberFormat="1" applyFont="1" applyFill="1" applyBorder="1" applyAlignment="1">
      <alignment horizontal="center"/>
    </xf>
    <xf numFmtId="0" fontId="3" fillId="4" borderId="28" xfId="0" applyFont="1" applyFill="1" applyBorder="1" applyAlignment="1">
      <alignment horizontal="left" vertical="center" wrapText="1"/>
    </xf>
    <xf numFmtId="0" fontId="1" fillId="0" borderId="12" xfId="0" applyFont="1" applyBorder="1" applyAlignment="1">
      <alignment horizontal="right"/>
    </xf>
    <xf numFmtId="0" fontId="48" fillId="0" borderId="0" xfId="0" applyFont="1" applyAlignment="1">
      <alignment horizontal="left" vertical="center" wrapText="1"/>
    </xf>
    <xf numFmtId="1" fontId="27" fillId="2" borderId="9" xfId="0" applyNumberFormat="1" applyFont="1" applyFill="1" applyBorder="1" applyAlignment="1">
      <alignment horizontal="right" vertical="center"/>
    </xf>
    <xf numFmtId="1" fontId="36" fillId="2" borderId="9" xfId="0" applyNumberFormat="1" applyFont="1" applyFill="1" applyBorder="1" applyAlignment="1">
      <alignment horizontal="right" vertical="center"/>
    </xf>
    <xf numFmtId="0" fontId="1" fillId="0" borderId="8" xfId="0" quotePrefix="1" applyFont="1" applyFill="1" applyBorder="1" applyAlignment="1">
      <alignment horizontal="left" vertical="center" wrapText="1"/>
    </xf>
    <xf numFmtId="0" fontId="41" fillId="0" borderId="8" xfId="0" quotePrefix="1" applyFont="1" applyFill="1" applyBorder="1" applyAlignment="1">
      <alignment horizontal="left" vertical="center" wrapText="1"/>
    </xf>
    <xf numFmtId="10" fontId="41" fillId="0" borderId="1" xfId="0" quotePrefix="1" applyNumberFormat="1" applyFont="1" applyFill="1" applyBorder="1" applyAlignment="1">
      <alignment horizontal="center" vertical="center" wrapText="1"/>
    </xf>
    <xf numFmtId="9" fontId="5" fillId="0" borderId="1" xfId="0" quotePrefix="1" applyNumberFormat="1" applyFont="1" applyFill="1" applyBorder="1" applyAlignment="1">
      <alignment horizontal="center" vertical="center" wrapText="1"/>
    </xf>
    <xf numFmtId="9" fontId="47" fillId="0" borderId="1" xfId="0" quotePrefix="1" applyNumberFormat="1" applyFont="1" applyFill="1" applyBorder="1" applyAlignment="1">
      <alignment horizontal="center" vertical="center" wrapText="1"/>
    </xf>
    <xf numFmtId="0" fontId="41" fillId="0" borderId="8" xfId="0" applyFont="1" applyFill="1" applyBorder="1" applyAlignment="1">
      <alignment horizontal="left" vertical="center" wrapText="1"/>
    </xf>
    <xf numFmtId="0" fontId="47" fillId="0" borderId="8" xfId="0" applyFont="1" applyFill="1" applyBorder="1" applyAlignment="1">
      <alignment horizontal="left" vertical="center" wrapText="1"/>
    </xf>
    <xf numFmtId="0" fontId="46" fillId="0" borderId="8" xfId="0" applyFont="1" applyFill="1" applyBorder="1" applyAlignment="1">
      <alignment horizontal="left" vertical="center" wrapText="1"/>
    </xf>
    <xf numFmtId="0" fontId="49" fillId="0" borderId="0" xfId="0" applyFont="1" applyAlignment="1">
      <alignment vertical="center"/>
    </xf>
    <xf numFmtId="0" fontId="48" fillId="0" borderId="0" xfId="0" quotePrefix="1" applyFont="1" applyAlignment="1">
      <alignment horizontal="left" vertical="center" wrapText="1"/>
    </xf>
    <xf numFmtId="165" fontId="27" fillId="2" borderId="29" xfId="0" applyNumberFormat="1" applyFont="1" applyFill="1" applyBorder="1" applyAlignment="1">
      <alignment horizontal="right"/>
    </xf>
    <xf numFmtId="10" fontId="1" fillId="0" borderId="12" xfId="0" applyNumberFormat="1" applyFont="1" applyFill="1" applyBorder="1" applyAlignment="1">
      <alignment horizontal="center" vertical="center" wrapText="1"/>
    </xf>
    <xf numFmtId="0" fontId="36" fillId="2" borderId="29" xfId="0" applyFont="1" applyFill="1" applyBorder="1" applyAlignment="1">
      <alignment horizontal="right"/>
    </xf>
    <xf numFmtId="165" fontId="27" fillId="2" borderId="10" xfId="0" applyNumberFormat="1" applyFont="1" applyFill="1" applyBorder="1" applyAlignment="1">
      <alignment horizontal="right"/>
    </xf>
    <xf numFmtId="0" fontId="36" fillId="2" borderId="30" xfId="0" applyFont="1" applyFill="1" applyBorder="1" applyAlignment="1">
      <alignment horizontal="right"/>
    </xf>
    <xf numFmtId="0" fontId="36" fillId="2" borderId="10" xfId="0" applyFont="1" applyFill="1" applyBorder="1" applyAlignment="1">
      <alignment horizontal="right"/>
    </xf>
    <xf numFmtId="3" fontId="27" fillId="2" borderId="10" xfId="0" applyNumberFormat="1" applyFont="1" applyFill="1" applyBorder="1" applyAlignment="1">
      <alignment horizontal="right" vertical="center"/>
    </xf>
    <xf numFmtId="3" fontId="27" fillId="2" borderId="29" xfId="0" applyNumberFormat="1" applyFont="1" applyFill="1" applyBorder="1" applyAlignment="1">
      <alignment horizontal="right"/>
    </xf>
    <xf numFmtId="3" fontId="27" fillId="2" borderId="31" xfId="0" applyNumberFormat="1" applyFont="1" applyFill="1" applyBorder="1" applyAlignment="1">
      <alignment horizontal="right"/>
    </xf>
    <xf numFmtId="1" fontId="27" fillId="2" borderId="30" xfId="0" applyNumberFormat="1" applyFont="1" applyFill="1" applyBorder="1" applyAlignment="1">
      <alignment horizontal="right" vertical="center"/>
    </xf>
    <xf numFmtId="1" fontId="27" fillId="2" borderId="29" xfId="0" applyNumberFormat="1" applyFont="1" applyFill="1" applyBorder="1" applyAlignment="1">
      <alignment horizontal="right" vertical="center"/>
    </xf>
    <xf numFmtId="1" fontId="27" fillId="2" borderId="10" xfId="0" applyNumberFormat="1" applyFont="1" applyFill="1" applyBorder="1" applyAlignment="1">
      <alignment horizontal="right" vertical="center"/>
    </xf>
    <xf numFmtId="167" fontId="2" fillId="0" borderId="7" xfId="0" applyNumberFormat="1" applyFont="1" applyBorder="1" applyAlignment="1">
      <alignment horizontal="center" vertical="center" wrapText="1"/>
    </xf>
    <xf numFmtId="0" fontId="27" fillId="2" borderId="29" xfId="0" applyNumberFormat="1" applyFont="1" applyFill="1" applyBorder="1" applyAlignment="1">
      <alignment horizontal="right" vertical="center"/>
    </xf>
    <xf numFmtId="0" fontId="27" fillId="2" borderId="29" xfId="0" applyNumberFormat="1" applyFont="1" applyFill="1" applyBorder="1" applyAlignment="1">
      <alignment horizontal="right"/>
    </xf>
    <xf numFmtId="0" fontId="27" fillId="2" borderId="9" xfId="0" applyNumberFormat="1" applyFont="1" applyFill="1" applyBorder="1" applyAlignment="1">
      <alignment horizontal="right" vertical="center"/>
    </xf>
    <xf numFmtId="0" fontId="27" fillId="3" borderId="12" xfId="0" applyFont="1" applyFill="1" applyBorder="1" applyAlignment="1" applyProtection="1">
      <alignment horizontal="right"/>
    </xf>
    <xf numFmtId="0" fontId="27" fillId="3" borderId="7" xfId="0" applyFont="1" applyFill="1" applyBorder="1" applyAlignment="1" applyProtection="1">
      <alignment horizontal="right"/>
    </xf>
    <xf numFmtId="0" fontId="2" fillId="0" borderId="0" xfId="0" applyFont="1"/>
    <xf numFmtId="165" fontId="2" fillId="0" borderId="0" xfId="0" applyNumberFormat="1" applyFont="1"/>
    <xf numFmtId="0" fontId="2" fillId="0" borderId="0" xfId="0" applyFont="1" applyAlignment="1">
      <alignment vertical="center"/>
    </xf>
    <xf numFmtId="0" fontId="2" fillId="0" borderId="0" xfId="0" applyFont="1" applyAlignment="1">
      <alignment wrapText="1"/>
    </xf>
    <xf numFmtId="165" fontId="26" fillId="0" borderId="0" xfId="0" applyNumberFormat="1" applyFont="1"/>
    <xf numFmtId="165" fontId="26" fillId="0" borderId="0" xfId="0" applyNumberFormat="1" applyFont="1" applyBorder="1"/>
    <xf numFmtId="0" fontId="50" fillId="0" borderId="0" xfId="0" applyFont="1"/>
    <xf numFmtId="0" fontId="20" fillId="0" borderId="17" xfId="0" applyFont="1" applyBorder="1" applyAlignment="1">
      <alignment vertical="center"/>
    </xf>
    <xf numFmtId="0" fontId="20" fillId="0" borderId="0" xfId="0" applyFont="1" applyBorder="1" applyAlignment="1">
      <alignment vertical="center"/>
    </xf>
    <xf numFmtId="0" fontId="51" fillId="0" borderId="17" xfId="0" applyFont="1" applyBorder="1" applyAlignment="1">
      <alignment horizontal="left" vertical="center"/>
    </xf>
    <xf numFmtId="0" fontId="51" fillId="0" borderId="0" xfId="0" applyFont="1" applyBorder="1" applyAlignment="1">
      <alignment horizontal="left" vertical="center"/>
    </xf>
    <xf numFmtId="0" fontId="51" fillId="0" borderId="17" xfId="0" applyFont="1" applyBorder="1" applyAlignment="1">
      <alignment vertical="center"/>
    </xf>
    <xf numFmtId="0" fontId="51" fillId="0" borderId="0" xfId="0" applyFont="1" applyBorder="1" applyAlignment="1">
      <alignment vertical="center"/>
    </xf>
    <xf numFmtId="165" fontId="51" fillId="0" borderId="23" xfId="0" applyNumberFormat="1" applyFont="1" applyBorder="1" applyAlignment="1">
      <alignment vertical="center"/>
    </xf>
    <xf numFmtId="165" fontId="51" fillId="0" borderId="11" xfId="0" applyNumberFormat="1" applyFont="1" applyBorder="1" applyAlignment="1">
      <alignment vertical="center"/>
    </xf>
    <xf numFmtId="165" fontId="51" fillId="0" borderId="0" xfId="0" applyNumberFormat="1" applyFont="1" applyBorder="1" applyAlignment="1">
      <alignment vertical="center"/>
    </xf>
    <xf numFmtId="0" fontId="21" fillId="0" borderId="0" xfId="0" applyFont="1"/>
    <xf numFmtId="0" fontId="51" fillId="0" borderId="0" xfId="0" applyFont="1"/>
    <xf numFmtId="0" fontId="50" fillId="12" borderId="32" xfId="0" applyFont="1" applyFill="1" applyBorder="1"/>
    <xf numFmtId="165" fontId="50" fillId="12" borderId="33" xfId="0" applyNumberFormat="1" applyFont="1" applyFill="1" applyBorder="1" applyAlignment="1">
      <alignment horizontal="left"/>
    </xf>
    <xf numFmtId="0" fontId="52" fillId="12" borderId="34" xfId="0" applyFont="1" applyFill="1" applyBorder="1"/>
    <xf numFmtId="165" fontId="50" fillId="12" borderId="35" xfId="0" applyNumberFormat="1" applyFont="1" applyFill="1" applyBorder="1"/>
    <xf numFmtId="165" fontId="50" fillId="12" borderId="34" xfId="0" applyNumberFormat="1" applyFont="1" applyFill="1" applyBorder="1" applyAlignment="1">
      <alignment horizontal="left"/>
    </xf>
    <xf numFmtId="165" fontId="50" fillId="12" borderId="34" xfId="0" applyNumberFormat="1" applyFont="1" applyFill="1" applyBorder="1"/>
    <xf numFmtId="165" fontId="52" fillId="12" borderId="36" xfId="0" applyNumberFormat="1" applyFont="1" applyFill="1" applyBorder="1" applyAlignment="1">
      <alignment horizontal="centerContinuous"/>
    </xf>
    <xf numFmtId="0" fontId="50" fillId="12" borderId="34" xfId="0" applyFont="1" applyFill="1" applyBorder="1" applyAlignment="1">
      <alignment horizontal="centerContinuous"/>
    </xf>
    <xf numFmtId="0" fontId="50" fillId="12" borderId="34" xfId="0" applyFont="1" applyFill="1" applyBorder="1"/>
    <xf numFmtId="0" fontId="50" fillId="12" borderId="0" xfId="0" applyFont="1" applyFill="1"/>
    <xf numFmtId="165" fontId="50" fillId="12" borderId="37" xfId="0" applyNumberFormat="1" applyFont="1" applyFill="1" applyBorder="1"/>
    <xf numFmtId="165" fontId="50" fillId="12" borderId="38" xfId="0" applyNumberFormat="1" applyFont="1" applyFill="1" applyBorder="1" applyAlignment="1">
      <alignment horizontal="left"/>
    </xf>
    <xf numFmtId="0" fontId="52" fillId="12" borderId="39" xfId="0" applyFont="1" applyFill="1" applyBorder="1"/>
    <xf numFmtId="165" fontId="50" fillId="12" borderId="40" xfId="0" applyNumberFormat="1" applyFont="1" applyFill="1" applyBorder="1"/>
    <xf numFmtId="0" fontId="52" fillId="12" borderId="35" xfId="0" applyFont="1" applyFill="1" applyBorder="1"/>
    <xf numFmtId="165" fontId="50" fillId="12" borderId="32" xfId="0" applyNumberFormat="1" applyFont="1" applyFill="1" applyBorder="1"/>
    <xf numFmtId="0" fontId="50" fillId="12" borderId="0" xfId="0" applyFont="1" applyFill="1" applyBorder="1"/>
    <xf numFmtId="0" fontId="50" fillId="12" borderId="35" xfId="0" applyFont="1" applyFill="1" applyBorder="1"/>
    <xf numFmtId="0" fontId="50" fillId="12" borderId="39" xfId="0" applyFont="1" applyFill="1" applyBorder="1"/>
    <xf numFmtId="0" fontId="52" fillId="12" borderId="40" xfId="0" applyFont="1" applyFill="1" applyBorder="1"/>
    <xf numFmtId="0" fontId="50" fillId="12" borderId="40" xfId="0" applyFont="1" applyFill="1" applyBorder="1"/>
    <xf numFmtId="165" fontId="50" fillId="12" borderId="39" xfId="0" applyNumberFormat="1" applyFont="1" applyFill="1" applyBorder="1"/>
    <xf numFmtId="0" fontId="50" fillId="12" borderId="32" xfId="0" applyFont="1" applyFill="1" applyBorder="1" applyAlignment="1">
      <alignment horizontal="centerContinuous"/>
    </xf>
    <xf numFmtId="165" fontId="50" fillId="12" borderId="0" xfId="0" applyNumberFormat="1" applyFont="1" applyFill="1" applyBorder="1" applyAlignment="1">
      <alignment horizontal="left"/>
    </xf>
    <xf numFmtId="0" fontId="21" fillId="12" borderId="32" xfId="0" applyFont="1" applyFill="1" applyBorder="1"/>
    <xf numFmtId="0" fontId="21" fillId="12" borderId="0" xfId="0" applyFont="1" applyFill="1"/>
    <xf numFmtId="165" fontId="21" fillId="12" borderId="35" xfId="0" applyNumberFormat="1" applyFont="1" applyFill="1" applyBorder="1"/>
    <xf numFmtId="0" fontId="21" fillId="12" borderId="34" xfId="0" applyFont="1" applyFill="1" applyBorder="1"/>
    <xf numFmtId="0" fontId="22" fillId="12" borderId="34" xfId="0" applyFont="1" applyFill="1" applyBorder="1"/>
    <xf numFmtId="165" fontId="21" fillId="12" borderId="34" xfId="0" applyNumberFormat="1" applyFont="1" applyFill="1" applyBorder="1"/>
    <xf numFmtId="165" fontId="21" fillId="12" borderId="0" xfId="0" applyNumberFormat="1" applyFont="1" applyFill="1" applyBorder="1"/>
    <xf numFmtId="165" fontId="21" fillId="12" borderId="32" xfId="0" applyNumberFormat="1" applyFont="1" applyFill="1" applyBorder="1"/>
    <xf numFmtId="0" fontId="51" fillId="12" borderId="41" xfId="0" applyFont="1" applyFill="1" applyBorder="1" applyAlignment="1">
      <alignment horizontal="right" vertical="center"/>
    </xf>
    <xf numFmtId="0" fontId="51" fillId="12" borderId="42" xfId="0" applyFont="1" applyFill="1" applyBorder="1" applyAlignment="1">
      <alignment vertical="center"/>
    </xf>
    <xf numFmtId="0" fontId="51" fillId="12" borderId="0" xfId="0" applyFont="1" applyFill="1" applyAlignment="1">
      <alignment vertical="center"/>
    </xf>
    <xf numFmtId="0" fontId="51" fillId="12" borderId="0" xfId="0" applyFont="1" applyFill="1" applyBorder="1" applyAlignment="1">
      <alignment vertical="center"/>
    </xf>
    <xf numFmtId="0" fontId="51" fillId="12" borderId="43" xfId="0" applyFont="1" applyFill="1" applyBorder="1" applyAlignment="1">
      <alignment vertical="center"/>
    </xf>
    <xf numFmtId="0" fontId="51" fillId="0" borderId="0" xfId="0" applyFont="1" applyAlignment="1">
      <alignment vertical="center"/>
    </xf>
    <xf numFmtId="0" fontId="20" fillId="0" borderId="0" xfId="0" applyFont="1" applyBorder="1" applyAlignment="1">
      <alignment horizontal="right" vertical="center"/>
    </xf>
    <xf numFmtId="0" fontId="51" fillId="0" borderId="0" xfId="0" applyFont="1" applyBorder="1" applyAlignment="1">
      <alignment horizontal="right" vertical="center"/>
    </xf>
    <xf numFmtId="165" fontId="51" fillId="0" borderId="11" xfId="0" applyNumberFormat="1" applyFont="1" applyBorder="1" applyAlignment="1">
      <alignment horizontal="right" vertical="center"/>
    </xf>
    <xf numFmtId="0" fontId="21" fillId="12" borderId="35" xfId="0" applyFont="1" applyFill="1" applyBorder="1"/>
    <xf numFmtId="0" fontId="21" fillId="12" borderId="0" xfId="0" applyFont="1" applyFill="1" applyBorder="1"/>
    <xf numFmtId="0" fontId="50" fillId="12" borderId="44" xfId="0" applyFont="1" applyFill="1" applyBorder="1"/>
    <xf numFmtId="0" fontId="22" fillId="12" borderId="0" xfId="0" applyFont="1" applyFill="1" applyBorder="1"/>
    <xf numFmtId="165" fontId="50" fillId="12" borderId="45" xfId="0" applyNumberFormat="1" applyFont="1" applyFill="1" applyBorder="1"/>
    <xf numFmtId="0" fontId="52" fillId="12" borderId="46" xfId="0" applyFont="1" applyFill="1" applyBorder="1" applyAlignment="1">
      <alignment horizontal="centerContinuous"/>
    </xf>
    <xf numFmtId="0" fontId="53" fillId="12" borderId="42" xfId="0" applyFont="1" applyFill="1" applyBorder="1" applyAlignment="1">
      <alignment vertical="center"/>
    </xf>
    <xf numFmtId="0" fontId="54" fillId="12" borderId="0" xfId="0" applyFont="1" applyFill="1"/>
    <xf numFmtId="165" fontId="54" fillId="12" borderId="32" xfId="0" applyNumberFormat="1" applyFont="1" applyFill="1" applyBorder="1"/>
    <xf numFmtId="0" fontId="54" fillId="12" borderId="0" xfId="0" applyFont="1" applyFill="1" applyBorder="1"/>
    <xf numFmtId="0" fontId="54" fillId="12" borderId="34" xfId="0" applyFont="1" applyFill="1" applyBorder="1"/>
    <xf numFmtId="0" fontId="54" fillId="12" borderId="32" xfId="0" applyFont="1" applyFill="1" applyBorder="1"/>
    <xf numFmtId="165" fontId="54" fillId="12" borderId="45" xfId="0" applyNumberFormat="1" applyFont="1" applyFill="1" applyBorder="1"/>
    <xf numFmtId="165" fontId="54" fillId="12" borderId="35" xfId="0" applyNumberFormat="1" applyFont="1" applyFill="1" applyBorder="1"/>
    <xf numFmtId="165" fontId="55" fillId="12" borderId="45" xfId="0" applyNumberFormat="1" applyFont="1" applyFill="1" applyBorder="1"/>
    <xf numFmtId="165" fontId="54" fillId="12" borderId="32" xfId="0" applyNumberFormat="1" applyFont="1" applyFill="1" applyBorder="1" applyAlignment="1">
      <alignment horizontal="centerContinuous"/>
    </xf>
    <xf numFmtId="165" fontId="54" fillId="12" borderId="36" xfId="0" applyNumberFormat="1" applyFont="1" applyFill="1" applyBorder="1"/>
    <xf numFmtId="0" fontId="54" fillId="12" borderId="47" xfId="0" applyFont="1" applyFill="1" applyBorder="1"/>
    <xf numFmtId="0" fontId="20" fillId="12" borderId="41" xfId="0" applyFont="1" applyFill="1" applyBorder="1" applyAlignment="1">
      <alignment vertical="center"/>
    </xf>
    <xf numFmtId="0" fontId="20" fillId="12" borderId="41" xfId="0" applyFont="1" applyFill="1" applyBorder="1" applyAlignment="1">
      <alignment horizontal="right" vertical="center"/>
    </xf>
    <xf numFmtId="0" fontId="22" fillId="12" borderId="34" xfId="0" applyFont="1" applyFill="1" applyBorder="1" applyAlignment="1">
      <alignment horizontal="centerContinuous"/>
    </xf>
    <xf numFmtId="0" fontId="21" fillId="12" borderId="35" xfId="0" applyFont="1" applyFill="1" applyBorder="1" applyAlignment="1">
      <alignment horizontal="centerContinuous"/>
    </xf>
    <xf numFmtId="0" fontId="21" fillId="12" borderId="34" xfId="0" applyFont="1" applyFill="1" applyBorder="1" applyAlignment="1">
      <alignment horizontal="centerContinuous"/>
    </xf>
    <xf numFmtId="165" fontId="21" fillId="12" borderId="34" xfId="0" applyNumberFormat="1" applyFont="1" applyFill="1" applyBorder="1" applyAlignment="1">
      <alignment horizontal="left"/>
    </xf>
    <xf numFmtId="0" fontId="21" fillId="12" borderId="46" xfId="0" applyFont="1" applyFill="1" applyBorder="1"/>
    <xf numFmtId="165" fontId="21" fillId="12" borderId="0" xfId="0" applyNumberFormat="1" applyFont="1" applyFill="1" applyBorder="1" applyAlignment="1">
      <alignment horizontal="left"/>
    </xf>
    <xf numFmtId="0" fontId="22" fillId="12" borderId="35" xfId="0" applyFont="1" applyFill="1" applyBorder="1" applyAlignment="1">
      <alignment horizontal="centerContinuous"/>
    </xf>
    <xf numFmtId="0" fontId="21" fillId="12" borderId="32" xfId="0" applyFont="1" applyFill="1" applyBorder="1" applyAlignment="1">
      <alignment horizontal="centerContinuous"/>
    </xf>
    <xf numFmtId="165" fontId="21" fillId="12" borderId="33" xfId="0" applyNumberFormat="1" applyFont="1" applyFill="1" applyBorder="1"/>
    <xf numFmtId="0" fontId="21" fillId="12" borderId="44" xfId="0" applyFont="1" applyFill="1" applyBorder="1"/>
    <xf numFmtId="0" fontId="20" fillId="12" borderId="41" xfId="0" applyFont="1" applyFill="1" applyBorder="1" applyAlignment="1">
      <alignment horizontal="left" vertical="center"/>
    </xf>
    <xf numFmtId="0" fontId="20" fillId="12" borderId="42" xfId="0" applyFont="1" applyFill="1" applyBorder="1" applyAlignment="1">
      <alignment vertical="center"/>
    </xf>
    <xf numFmtId="0" fontId="50" fillId="0" borderId="0" xfId="0" applyFont="1" applyBorder="1"/>
    <xf numFmtId="0" fontId="50" fillId="0" borderId="48" xfId="0" applyFont="1" applyBorder="1"/>
    <xf numFmtId="0" fontId="51" fillId="0" borderId="0" xfId="0" applyFont="1" applyBorder="1"/>
    <xf numFmtId="0" fontId="56" fillId="0" borderId="0" xfId="0" applyFont="1" applyBorder="1"/>
    <xf numFmtId="0" fontId="54" fillId="0" borderId="0" xfId="0" applyFont="1" applyBorder="1"/>
    <xf numFmtId="0" fontId="51" fillId="0" borderId="11" xfId="0" applyFont="1" applyBorder="1"/>
    <xf numFmtId="0" fontId="50" fillId="0" borderId="11" xfId="0" applyFont="1" applyBorder="1"/>
    <xf numFmtId="0" fontId="50" fillId="0" borderId="21" xfId="0" applyFont="1" applyBorder="1"/>
    <xf numFmtId="0" fontId="51" fillId="0" borderId="8" xfId="0" applyFont="1" applyBorder="1" applyAlignment="1">
      <alignment horizontal="centerContinuous" vertical="center"/>
    </xf>
    <xf numFmtId="0" fontId="51" fillId="0" borderId="1" xfId="0" applyFont="1" applyBorder="1" applyAlignment="1">
      <alignment horizontal="centerContinuous" vertical="center"/>
    </xf>
    <xf numFmtId="0" fontId="50" fillId="0" borderId="1" xfId="0" applyFont="1" applyBorder="1" applyAlignment="1">
      <alignment horizontal="centerContinuous"/>
    </xf>
    <xf numFmtId="0" fontId="50" fillId="0" borderId="18" xfId="0" applyFont="1" applyBorder="1" applyAlignment="1">
      <alignment horizontal="centerContinuous"/>
    </xf>
    <xf numFmtId="0" fontId="52" fillId="12" borderId="0" xfId="0" applyFont="1" applyFill="1" applyBorder="1" applyAlignment="1">
      <alignment horizontal="centerContinuous"/>
    </xf>
    <xf numFmtId="165" fontId="56" fillId="12" borderId="0" xfId="0" applyNumberFormat="1" applyFont="1" applyFill="1" applyBorder="1"/>
    <xf numFmtId="0" fontId="53" fillId="12" borderId="0" xfId="0" applyFont="1" applyFill="1" applyBorder="1" applyAlignment="1">
      <alignment vertical="center"/>
    </xf>
    <xf numFmtId="0" fontId="20" fillId="12" borderId="0" xfId="0" applyFont="1" applyFill="1" applyBorder="1" applyAlignment="1">
      <alignment vertical="center"/>
    </xf>
    <xf numFmtId="0" fontId="57" fillId="0" borderId="0" xfId="0" applyFont="1" applyBorder="1"/>
    <xf numFmtId="165" fontId="58" fillId="12" borderId="35" xfId="0" applyNumberFormat="1" applyFont="1" applyFill="1" applyBorder="1"/>
    <xf numFmtId="165" fontId="59" fillId="12" borderId="34" xfId="0" applyNumberFormat="1" applyFont="1" applyFill="1" applyBorder="1"/>
    <xf numFmtId="0" fontId="2" fillId="0" borderId="0" xfId="0" applyFont="1" applyBorder="1" applyAlignment="1">
      <alignment vertical="center"/>
    </xf>
    <xf numFmtId="165" fontId="26" fillId="0" borderId="0" xfId="0" applyNumberFormat="1" applyFont="1" applyBorder="1" applyAlignment="1">
      <alignment vertical="center"/>
    </xf>
    <xf numFmtId="0" fontId="2" fillId="0" borderId="0" xfId="0" applyFont="1" applyBorder="1" applyAlignment="1">
      <alignment vertical="center" wrapText="1"/>
    </xf>
    <xf numFmtId="0" fontId="26" fillId="0" borderId="0" xfId="0" applyFont="1" applyBorder="1" applyAlignment="1">
      <alignment vertical="center"/>
    </xf>
    <xf numFmtId="0" fontId="2" fillId="0" borderId="0" xfId="0" applyFont="1" applyBorder="1" applyAlignment="1">
      <alignment horizontal="left" vertical="center" wrapText="1"/>
    </xf>
    <xf numFmtId="165" fontId="26" fillId="0" borderId="0" xfId="0" applyNumberFormat="1" applyFont="1" applyBorder="1" applyAlignment="1">
      <alignment horizontal="right" vertical="center"/>
    </xf>
    <xf numFmtId="167" fontId="26" fillId="0" borderId="0" xfId="0" applyNumberFormat="1" applyFont="1" applyBorder="1" applyAlignment="1">
      <alignment vertical="center"/>
    </xf>
    <xf numFmtId="0" fontId="3" fillId="0" borderId="28" xfId="0" applyFont="1" applyFill="1" applyBorder="1" applyAlignment="1">
      <alignment horizontal="left" vertical="center" wrapText="1"/>
    </xf>
    <xf numFmtId="0" fontId="0" fillId="0" borderId="0" xfId="0" applyAlignment="1">
      <alignment vertical="center" wrapText="1"/>
    </xf>
    <xf numFmtId="0" fontId="0" fillId="0" borderId="28" xfId="0" applyFill="1" applyBorder="1" applyAlignment="1">
      <alignment vertical="center"/>
    </xf>
    <xf numFmtId="0" fontId="60" fillId="0" borderId="17" xfId="0" applyFont="1" applyBorder="1" applyAlignment="1">
      <alignment vertical="center"/>
    </xf>
    <xf numFmtId="0" fontId="60" fillId="0" borderId="0" xfId="0" applyFont="1" applyBorder="1" applyAlignment="1">
      <alignment vertical="center"/>
    </xf>
    <xf numFmtId="0" fontId="60" fillId="0" borderId="0" xfId="0" applyFont="1" applyBorder="1" applyAlignment="1">
      <alignment horizontal="right" vertical="center"/>
    </xf>
    <xf numFmtId="165" fontId="60" fillId="0" borderId="0" xfId="0" applyNumberFormat="1" applyFont="1" applyBorder="1" applyAlignment="1">
      <alignment vertical="center"/>
    </xf>
    <xf numFmtId="0" fontId="60" fillId="0" borderId="0" xfId="0" applyFont="1" applyBorder="1"/>
    <xf numFmtId="0" fontId="61" fillId="0" borderId="0" xfId="0" applyFont="1" applyBorder="1"/>
    <xf numFmtId="0" fontId="36" fillId="2" borderId="10" xfId="0" applyFont="1" applyFill="1" applyBorder="1" applyAlignment="1">
      <alignment horizontal="right" vertical="center"/>
    </xf>
    <xf numFmtId="167" fontId="1" fillId="7" borderId="7" xfId="0" applyNumberFormat="1" applyFont="1" applyFill="1" applyBorder="1" applyAlignment="1">
      <alignment horizontal="right" vertical="center" wrapText="1"/>
    </xf>
    <xf numFmtId="167" fontId="0" fillId="0" borderId="0" xfId="0" applyNumberFormat="1" applyAlignment="1">
      <alignment vertical="center"/>
    </xf>
    <xf numFmtId="165" fontId="1" fillId="5" borderId="7" xfId="0" applyNumberFormat="1" applyFont="1" applyFill="1" applyBorder="1" applyAlignment="1">
      <alignment vertical="center"/>
    </xf>
    <xf numFmtId="165" fontId="3" fillId="7" borderId="21" xfId="0" applyNumberFormat="1" applyFont="1" applyFill="1" applyBorder="1" applyAlignment="1">
      <alignment vertical="center"/>
    </xf>
    <xf numFmtId="0" fontId="3" fillId="7" borderId="18" xfId="0" applyFont="1" applyFill="1" applyBorder="1" applyAlignment="1">
      <alignment vertical="center"/>
    </xf>
    <xf numFmtId="0" fontId="3" fillId="7" borderId="21" xfId="0" applyFont="1" applyFill="1" applyBorder="1" applyAlignment="1">
      <alignment vertical="center"/>
    </xf>
    <xf numFmtId="0" fontId="1" fillId="0" borderId="19" xfId="0" applyFont="1" applyBorder="1" applyAlignment="1">
      <alignment horizontal="center" vertical="center" wrapText="1"/>
    </xf>
    <xf numFmtId="0" fontId="0" fillId="0" borderId="11" xfId="0" applyBorder="1" applyAlignment="1">
      <alignment horizontal="center"/>
    </xf>
    <xf numFmtId="167" fontId="1" fillId="0" borderId="8" xfId="0" quotePrefix="1" applyNumberFormat="1" applyFont="1" applyFill="1" applyBorder="1" applyAlignment="1">
      <alignment horizontal="left" vertical="center" wrapText="1"/>
    </xf>
    <xf numFmtId="167" fontId="1" fillId="0" borderId="18" xfId="0" quotePrefix="1" applyNumberFormat="1" applyFont="1" applyFill="1" applyBorder="1" applyAlignment="1">
      <alignment horizontal="left" vertical="center" wrapText="1"/>
    </xf>
    <xf numFmtId="0" fontId="26" fillId="0" borderId="0" xfId="0" applyFont="1" applyBorder="1" applyAlignment="1">
      <alignment horizontal="center" vertical="center"/>
    </xf>
    <xf numFmtId="0" fontId="1" fillId="5" borderId="7" xfId="0" applyNumberFormat="1" applyFont="1" applyFill="1" applyBorder="1" applyAlignment="1">
      <alignment vertical="center"/>
    </xf>
    <xf numFmtId="0" fontId="0" fillId="0" borderId="11" xfId="0" applyBorder="1" applyAlignment="1">
      <alignment horizontal="center"/>
    </xf>
    <xf numFmtId="0" fontId="26" fillId="0" borderId="0" xfId="0" applyFont="1" applyAlignment="1">
      <alignment horizontal="center"/>
    </xf>
    <xf numFmtId="165" fontId="1" fillId="0" borderId="8" xfId="0" quotePrefix="1" applyNumberFormat="1" applyFont="1" applyFill="1" applyBorder="1" applyAlignment="1">
      <alignment horizontal="right" vertical="center" wrapText="1"/>
    </xf>
    <xf numFmtId="165" fontId="1" fillId="0" borderId="21" xfId="0" applyNumberFormat="1" applyFont="1" applyFill="1" applyBorder="1" applyAlignment="1">
      <alignment vertical="center"/>
    </xf>
    <xf numFmtId="3" fontId="1" fillId="0" borderId="12" xfId="0" applyNumberFormat="1" applyFont="1" applyFill="1" applyBorder="1" applyAlignment="1">
      <alignment horizontal="right" vertical="center"/>
    </xf>
    <xf numFmtId="0" fontId="26" fillId="0" borderId="49" xfId="0" applyFont="1" applyBorder="1" applyAlignment="1">
      <alignment horizontal="left" vertical="center" wrapText="1"/>
    </xf>
    <xf numFmtId="10" fontId="26" fillId="3" borderId="49" xfId="0" applyNumberFormat="1" applyFont="1" applyFill="1" applyBorder="1" applyAlignment="1">
      <alignment horizontal="center" vertical="center"/>
    </xf>
    <xf numFmtId="165" fontId="1" fillId="0" borderId="18" xfId="0" quotePrefix="1" applyNumberFormat="1" applyFont="1" applyFill="1" applyBorder="1" applyAlignment="1">
      <alignment vertical="center" wrapText="1"/>
    </xf>
    <xf numFmtId="165" fontId="1" fillId="0" borderId="50" xfId="0" quotePrefix="1" applyNumberFormat="1" applyFont="1" applyFill="1" applyBorder="1" applyAlignment="1">
      <alignment vertical="center" wrapText="1"/>
    </xf>
    <xf numFmtId="165" fontId="1" fillId="0" borderId="1" xfId="0" quotePrefix="1" applyNumberFormat="1" applyFont="1" applyFill="1" applyBorder="1" applyAlignment="1">
      <alignment horizontal="right" vertical="center" wrapText="1"/>
    </xf>
    <xf numFmtId="0" fontId="1" fillId="3" borderId="12" xfId="0" applyFont="1" applyFill="1" applyBorder="1" applyAlignment="1">
      <alignment horizontal="right"/>
    </xf>
    <xf numFmtId="0" fontId="1" fillId="3" borderId="7" xfId="0" applyFont="1" applyFill="1" applyBorder="1" applyAlignment="1">
      <alignment horizontal="right"/>
    </xf>
    <xf numFmtId="165" fontId="1" fillId="5" borderId="51" xfId="0" applyNumberFormat="1" applyFont="1" applyFill="1" applyBorder="1" applyAlignment="1">
      <alignment horizontal="right" vertical="center" wrapText="1"/>
    </xf>
    <xf numFmtId="0" fontId="27" fillId="13" borderId="8" xfId="0" applyFont="1" applyFill="1" applyBorder="1" applyAlignment="1">
      <alignment horizontal="right" vertical="center"/>
    </xf>
    <xf numFmtId="165" fontId="1" fillId="13" borderId="51" xfId="0" applyNumberFormat="1" applyFont="1" applyFill="1" applyBorder="1" applyAlignment="1">
      <alignment horizontal="right" vertical="center" wrapText="1"/>
    </xf>
    <xf numFmtId="165" fontId="1" fillId="13" borderId="10" xfId="0" applyNumberFormat="1" applyFont="1" applyFill="1" applyBorder="1" applyAlignment="1">
      <alignment horizontal="right" vertical="center" wrapText="1"/>
    </xf>
    <xf numFmtId="0" fontId="1" fillId="13" borderId="18" xfId="0" applyFont="1" applyFill="1" applyBorder="1" applyAlignment="1">
      <alignment horizontal="center" vertical="center" wrapText="1"/>
    </xf>
    <xf numFmtId="0" fontId="1" fillId="3" borderId="12" xfId="0" applyFont="1" applyFill="1" applyBorder="1" applyAlignment="1">
      <alignment horizontal="right" vertical="center"/>
    </xf>
    <xf numFmtId="0" fontId="2" fillId="0" borderId="0" xfId="0" applyFont="1" applyFill="1" applyBorder="1" applyAlignment="1">
      <alignment horizontal="center" vertical="center" wrapText="1"/>
    </xf>
    <xf numFmtId="0" fontId="0" fillId="14" borderId="28" xfId="0" applyFill="1" applyBorder="1" applyAlignment="1">
      <alignment horizontal="left" vertical="center" wrapText="1"/>
    </xf>
    <xf numFmtId="0" fontId="26" fillId="13" borderId="13" xfId="0" applyFont="1" applyFill="1" applyBorder="1" applyAlignment="1">
      <alignment horizontal="center"/>
    </xf>
    <xf numFmtId="0" fontId="26" fillId="13" borderId="9" xfId="0" applyFont="1" applyFill="1" applyBorder="1" applyAlignment="1">
      <alignment horizontal="center"/>
    </xf>
    <xf numFmtId="0" fontId="1" fillId="13" borderId="16" xfId="0" applyFont="1" applyFill="1" applyBorder="1" applyAlignment="1">
      <alignment horizontal="left" vertical="center" wrapText="1"/>
    </xf>
    <xf numFmtId="165" fontId="1" fillId="13" borderId="7" xfId="0" applyNumberFormat="1" applyFont="1" applyFill="1" applyBorder="1" applyAlignment="1">
      <alignment horizontal="right" vertical="center" wrapText="1"/>
    </xf>
    <xf numFmtId="0" fontId="1" fillId="13" borderId="52" xfId="0" applyFont="1" applyFill="1" applyBorder="1" applyAlignment="1">
      <alignment horizontal="left" vertical="center" wrapText="1"/>
    </xf>
    <xf numFmtId="0" fontId="1" fillId="13" borderId="53" xfId="0" applyFont="1" applyFill="1" applyBorder="1" applyAlignment="1">
      <alignment horizontal="center" vertical="center" wrapText="1"/>
    </xf>
    <xf numFmtId="165" fontId="1" fillId="13" borderId="54" xfId="0" applyNumberFormat="1" applyFont="1" applyFill="1" applyBorder="1" applyAlignment="1">
      <alignment horizontal="right" vertical="center" wrapText="1"/>
    </xf>
    <xf numFmtId="165" fontId="1" fillId="13" borderId="31" xfId="0" applyNumberFormat="1" applyFont="1" applyFill="1" applyBorder="1" applyAlignment="1">
      <alignment horizontal="right" vertical="center" wrapText="1"/>
    </xf>
    <xf numFmtId="0" fontId="1" fillId="14" borderId="4" xfId="0" applyFont="1" applyFill="1" applyBorder="1" applyAlignment="1">
      <alignment horizontal="center" vertical="center" wrapText="1"/>
    </xf>
    <xf numFmtId="0" fontId="1" fillId="14" borderId="55" xfId="0" applyFont="1" applyFill="1" applyBorder="1" applyAlignment="1">
      <alignment horizontal="center" vertical="center" wrapText="1"/>
    </xf>
    <xf numFmtId="0" fontId="26" fillId="14" borderId="3" xfId="0" applyFont="1" applyFill="1" applyBorder="1" applyAlignment="1">
      <alignment horizontal="center"/>
    </xf>
    <xf numFmtId="0" fontId="26" fillId="14" borderId="2" xfId="0" applyFont="1" applyFill="1" applyBorder="1" applyAlignment="1">
      <alignment horizontal="center"/>
    </xf>
    <xf numFmtId="0" fontId="26" fillId="14" borderId="6" xfId="0" applyFont="1" applyFill="1" applyBorder="1" applyAlignment="1">
      <alignment horizontal="center"/>
    </xf>
    <xf numFmtId="0" fontId="1" fillId="14" borderId="25" xfId="0" applyFont="1" applyFill="1" applyBorder="1" applyAlignment="1">
      <alignment horizontal="left" vertical="center" wrapText="1"/>
    </xf>
    <xf numFmtId="0" fontId="1" fillId="14" borderId="56" xfId="0" applyFont="1" applyFill="1" applyBorder="1" applyAlignment="1">
      <alignment horizontal="center" vertical="center" wrapText="1"/>
    </xf>
    <xf numFmtId="165" fontId="1" fillId="14" borderId="50" xfId="0" applyNumberFormat="1" applyFont="1" applyFill="1" applyBorder="1" applyAlignment="1">
      <alignment horizontal="right" vertical="center" wrapText="1"/>
    </xf>
    <xf numFmtId="0" fontId="1" fillId="14" borderId="16" xfId="0" applyFont="1" applyFill="1" applyBorder="1" applyAlignment="1">
      <alignment horizontal="left" vertical="center" wrapText="1"/>
    </xf>
    <xf numFmtId="165" fontId="1" fillId="14" borderId="21" xfId="0" applyNumberFormat="1" applyFont="1" applyFill="1" applyBorder="1" applyAlignment="1">
      <alignment horizontal="right" vertical="center" wrapText="1"/>
    </xf>
    <xf numFmtId="165" fontId="1" fillId="14" borderId="18" xfId="0" applyNumberFormat="1" applyFont="1" applyFill="1" applyBorder="1" applyAlignment="1">
      <alignment horizontal="right" vertical="center" wrapText="1"/>
    </xf>
    <xf numFmtId="0" fontId="1" fillId="14" borderId="57" xfId="0" applyFont="1" applyFill="1" applyBorder="1" applyAlignment="1">
      <alignment horizontal="left" vertical="center" wrapText="1"/>
    </xf>
    <xf numFmtId="0" fontId="1" fillId="14" borderId="58" xfId="0" applyFont="1" applyFill="1" applyBorder="1" applyAlignment="1">
      <alignment horizontal="center" vertical="center" wrapText="1"/>
    </xf>
    <xf numFmtId="0" fontId="26" fillId="0" borderId="0" xfId="0" applyFont="1" applyAlignment="1">
      <alignment horizontal="center" vertical="center"/>
    </xf>
    <xf numFmtId="165" fontId="1" fillId="14" borderId="59" xfId="0" applyNumberFormat="1" applyFont="1" applyFill="1" applyBorder="1" applyAlignment="1">
      <alignment horizontal="right" vertical="center" wrapText="1"/>
    </xf>
    <xf numFmtId="0" fontId="26" fillId="14" borderId="13" xfId="0" applyFont="1" applyFill="1" applyBorder="1" applyAlignment="1">
      <alignment horizontal="center"/>
    </xf>
    <xf numFmtId="0" fontId="26" fillId="14" borderId="9" xfId="0" applyFont="1" applyFill="1" applyBorder="1" applyAlignment="1">
      <alignment horizontal="center"/>
    </xf>
    <xf numFmtId="0" fontId="1" fillId="14" borderId="18" xfId="0" applyFont="1" applyFill="1" applyBorder="1" applyAlignment="1">
      <alignment horizontal="center" vertical="center" wrapText="1"/>
    </xf>
    <xf numFmtId="165" fontId="1" fillId="14" borderId="7" xfId="0" applyNumberFormat="1" applyFont="1" applyFill="1" applyBorder="1" applyAlignment="1">
      <alignment horizontal="right" vertical="center" wrapText="1"/>
    </xf>
    <xf numFmtId="165" fontId="1" fillId="14" borderId="10" xfId="0" applyNumberFormat="1" applyFont="1" applyFill="1" applyBorder="1" applyAlignment="1">
      <alignment horizontal="right" vertical="center" wrapText="1"/>
    </xf>
    <xf numFmtId="0" fontId="1" fillId="14" borderId="52" xfId="0" applyFont="1" applyFill="1" applyBorder="1" applyAlignment="1">
      <alignment horizontal="left" vertical="center" wrapText="1"/>
    </xf>
    <xf numFmtId="0" fontId="1" fillId="14" borderId="53" xfId="0" applyFont="1" applyFill="1" applyBorder="1" applyAlignment="1">
      <alignment horizontal="center" vertical="center" wrapText="1"/>
    </xf>
    <xf numFmtId="165" fontId="1" fillId="14" borderId="54" xfId="0" applyNumberFormat="1" applyFont="1" applyFill="1" applyBorder="1" applyAlignment="1">
      <alignment horizontal="right" vertical="center" wrapText="1"/>
    </xf>
    <xf numFmtId="0" fontId="1" fillId="13" borderId="60" xfId="0" applyFont="1" applyFill="1" applyBorder="1" applyAlignment="1">
      <alignment horizontal="left" vertical="center" wrapText="1"/>
    </xf>
    <xf numFmtId="0" fontId="1" fillId="13" borderId="13" xfId="0" applyFont="1" applyFill="1" applyBorder="1" applyAlignment="1">
      <alignment horizontal="center" vertical="center" wrapText="1"/>
    </xf>
    <xf numFmtId="165" fontId="1" fillId="13" borderId="9" xfId="0" applyNumberFormat="1" applyFont="1" applyFill="1" applyBorder="1" applyAlignment="1">
      <alignment horizontal="right" vertical="center" wrapText="1"/>
    </xf>
    <xf numFmtId="0" fontId="1" fillId="13" borderId="61" xfId="0" applyFont="1" applyFill="1" applyBorder="1" applyAlignment="1">
      <alignment horizontal="left" vertical="center" wrapText="1"/>
    </xf>
    <xf numFmtId="0" fontId="1" fillId="13" borderId="54" xfId="0" applyFont="1" applyFill="1" applyBorder="1" applyAlignment="1">
      <alignment horizontal="center" vertical="center" wrapText="1"/>
    </xf>
    <xf numFmtId="0" fontId="1" fillId="14" borderId="60" xfId="0" applyFont="1" applyFill="1" applyBorder="1" applyAlignment="1">
      <alignment horizontal="left" vertical="center" wrapText="1"/>
    </xf>
    <xf numFmtId="0" fontId="1" fillId="14" borderId="13" xfId="0" applyFont="1" applyFill="1" applyBorder="1" applyAlignment="1">
      <alignment horizontal="center" vertical="center" wrapText="1"/>
    </xf>
    <xf numFmtId="165" fontId="1" fillId="14" borderId="9" xfId="0" applyNumberFormat="1" applyFont="1" applyFill="1" applyBorder="1" applyAlignment="1">
      <alignment horizontal="right" vertical="center" wrapText="1"/>
    </xf>
    <xf numFmtId="0" fontId="1" fillId="14" borderId="61" xfId="0" applyFont="1" applyFill="1" applyBorder="1" applyAlignment="1">
      <alignment horizontal="left" vertical="center" wrapText="1"/>
    </xf>
    <xf numFmtId="0" fontId="1" fillId="14" borderId="54" xfId="0" applyFont="1" applyFill="1" applyBorder="1" applyAlignment="1">
      <alignment horizontal="center" vertical="center" wrapText="1"/>
    </xf>
    <xf numFmtId="165" fontId="1" fillId="14" borderId="31" xfId="0" applyNumberFormat="1" applyFont="1" applyFill="1" applyBorder="1" applyAlignment="1">
      <alignment horizontal="right" vertical="center" wrapText="1"/>
    </xf>
    <xf numFmtId="165" fontId="1" fillId="14" borderId="26" xfId="0" applyNumberFormat="1" applyFont="1" applyFill="1" applyBorder="1" applyAlignment="1">
      <alignment horizontal="right" vertical="center" wrapText="1"/>
    </xf>
    <xf numFmtId="165" fontId="38" fillId="7" borderId="7" xfId="0" applyNumberFormat="1" applyFont="1" applyFill="1" applyBorder="1" applyAlignment="1">
      <alignment horizontal="right" vertical="center"/>
    </xf>
    <xf numFmtId="165" fontId="1" fillId="5" borderId="12" xfId="0" applyNumberFormat="1" applyFont="1" applyFill="1" applyBorder="1" applyAlignment="1" applyProtection="1">
      <alignment horizontal="right" vertical="center"/>
    </xf>
    <xf numFmtId="0" fontId="27" fillId="3" borderId="7" xfId="0" applyFont="1" applyFill="1" applyBorder="1" applyAlignment="1" applyProtection="1">
      <alignment horizontal="right" vertical="center"/>
    </xf>
    <xf numFmtId="0" fontId="1" fillId="0" borderId="22" xfId="0" applyFont="1" applyFill="1" applyBorder="1" applyAlignment="1">
      <alignment horizontal="center" vertical="center" wrapText="1"/>
    </xf>
    <xf numFmtId="0" fontId="26" fillId="0" borderId="0" xfId="0" applyFont="1" applyFill="1" applyBorder="1" applyAlignment="1">
      <alignment horizontal="center"/>
    </xf>
    <xf numFmtId="0" fontId="0" fillId="0" borderId="0" xfId="0" applyBorder="1" applyAlignment="1">
      <alignment horizontal="center"/>
    </xf>
    <xf numFmtId="165" fontId="1" fillId="5" borderId="21" xfId="0" applyNumberFormat="1" applyFont="1" applyFill="1" applyBorder="1" applyAlignment="1">
      <alignment horizontal="right" vertical="center"/>
    </xf>
    <xf numFmtId="165" fontId="27" fillId="0" borderId="0" xfId="0" applyNumberFormat="1" applyFont="1" applyFill="1" applyBorder="1" applyAlignment="1">
      <alignment vertical="center"/>
    </xf>
    <xf numFmtId="0" fontId="0" fillId="0" borderId="0" xfId="0" applyFill="1" applyAlignment="1">
      <alignment vertical="center"/>
    </xf>
    <xf numFmtId="167" fontId="27" fillId="0" borderId="0" xfId="0" applyNumberFormat="1" applyFont="1" applyFill="1" applyBorder="1" applyAlignment="1">
      <alignment vertical="center"/>
    </xf>
    <xf numFmtId="0" fontId="1" fillId="0" borderId="12" xfId="0" applyFont="1" applyBorder="1"/>
    <xf numFmtId="165" fontId="1" fillId="3" borderId="12" xfId="0" applyNumberFormat="1" applyFont="1" applyFill="1" applyBorder="1" applyAlignment="1">
      <alignment vertical="center"/>
    </xf>
    <xf numFmtId="165" fontId="1" fillId="0" borderId="12" xfId="0" applyNumberFormat="1" applyFont="1" applyBorder="1" applyAlignment="1">
      <alignment vertical="center"/>
    </xf>
    <xf numFmtId="0" fontId="1" fillId="0" borderId="17" xfId="0" applyFont="1" applyFill="1" applyBorder="1" applyAlignment="1">
      <alignment horizontal="center" vertical="center" wrapText="1"/>
    </xf>
    <xf numFmtId="165" fontId="27" fillId="0" borderId="17" xfId="0" applyNumberFormat="1" applyFont="1" applyFill="1" applyBorder="1" applyAlignment="1">
      <alignment vertical="center"/>
    </xf>
    <xf numFmtId="167" fontId="1" fillId="0" borderId="17" xfId="0" applyNumberFormat="1" applyFont="1" applyFill="1" applyBorder="1" applyAlignment="1">
      <alignment horizontal="right" vertical="center" wrapText="1"/>
    </xf>
    <xf numFmtId="165" fontId="1" fillId="0" borderId="17" xfId="0" applyNumberFormat="1" applyFont="1" applyFill="1" applyBorder="1" applyAlignment="1">
      <alignment vertical="center"/>
    </xf>
    <xf numFmtId="0" fontId="0" fillId="0" borderId="0" xfId="0" applyBorder="1" applyAlignment="1">
      <alignment vertical="center"/>
    </xf>
    <xf numFmtId="167" fontId="0" fillId="0" borderId="0" xfId="0" applyNumberFormat="1" applyBorder="1" applyAlignment="1">
      <alignment vertical="center"/>
    </xf>
    <xf numFmtId="165" fontId="0" fillId="0" borderId="0" xfId="0" applyNumberFormat="1" applyBorder="1" applyAlignment="1">
      <alignment vertical="center"/>
    </xf>
    <xf numFmtId="165" fontId="28" fillId="3" borderId="12" xfId="0" applyNumberFormat="1" applyFont="1" applyFill="1" applyBorder="1" applyAlignment="1">
      <alignment horizontal="center" vertical="center" wrapText="1"/>
    </xf>
    <xf numFmtId="165" fontId="1" fillId="0" borderId="23" xfId="0" quotePrefix="1" applyNumberFormat="1" applyFont="1" applyFill="1" applyBorder="1" applyAlignment="1">
      <alignment horizontal="right" vertical="center" wrapText="1"/>
    </xf>
    <xf numFmtId="165" fontId="1" fillId="0" borderId="11" xfId="0" quotePrefix="1" applyNumberFormat="1" applyFont="1" applyFill="1" applyBorder="1" applyAlignment="1">
      <alignment horizontal="right" vertical="center" wrapText="1"/>
    </xf>
    <xf numFmtId="0" fontId="1" fillId="5" borderId="12" xfId="0" applyNumberFormat="1" applyFont="1" applyFill="1" applyBorder="1" applyAlignment="1">
      <alignment vertical="center"/>
    </xf>
    <xf numFmtId="165" fontId="1" fillId="5" borderId="12" xfId="0" applyNumberFormat="1" applyFont="1" applyFill="1" applyBorder="1" applyAlignment="1">
      <alignment vertical="center"/>
    </xf>
    <xf numFmtId="167" fontId="1" fillId="0" borderId="63" xfId="0" quotePrefix="1" applyNumberFormat="1" applyFont="1" applyFill="1" applyBorder="1" applyAlignment="1">
      <alignment horizontal="left" vertical="center" wrapText="1"/>
    </xf>
    <xf numFmtId="167" fontId="1" fillId="0" borderId="53" xfId="0" quotePrefix="1" applyNumberFormat="1" applyFont="1" applyFill="1" applyBorder="1" applyAlignment="1">
      <alignment horizontal="left" vertical="center" wrapText="1"/>
    </xf>
    <xf numFmtId="0" fontId="3" fillId="7" borderId="53" xfId="0" applyFont="1" applyFill="1" applyBorder="1" applyAlignment="1">
      <alignment vertical="center"/>
    </xf>
    <xf numFmtId="167" fontId="3" fillId="7" borderId="53" xfId="0" applyNumberFormat="1" applyFont="1" applyFill="1" applyBorder="1" applyAlignment="1">
      <alignment vertical="center"/>
    </xf>
    <xf numFmtId="165" fontId="1" fillId="3" borderId="54" xfId="0" applyNumberFormat="1" applyFont="1" applyFill="1" applyBorder="1" applyAlignment="1">
      <alignment vertical="center"/>
    </xf>
    <xf numFmtId="167" fontId="1" fillId="7" borderId="54" xfId="0" applyNumberFormat="1" applyFont="1" applyFill="1" applyBorder="1" applyAlignment="1">
      <alignment horizontal="right" vertical="center" wrapText="1"/>
    </xf>
    <xf numFmtId="165" fontId="1" fillId="7" borderId="54" xfId="0" applyNumberFormat="1" applyFont="1" applyFill="1" applyBorder="1" applyAlignment="1">
      <alignment horizontal="right" vertical="center" wrapText="1"/>
    </xf>
    <xf numFmtId="10" fontId="1" fillId="0" borderId="23" xfId="0" applyNumberFormat="1" applyFont="1" applyFill="1" applyBorder="1" applyAlignment="1">
      <alignment horizontal="center" vertical="center" wrapText="1"/>
    </xf>
    <xf numFmtId="165" fontId="1" fillId="0" borderId="12" xfId="0" applyNumberFormat="1" applyFont="1" applyFill="1" applyBorder="1" applyAlignment="1">
      <alignment vertical="center"/>
    </xf>
    <xf numFmtId="0" fontId="26" fillId="2" borderId="6" xfId="0" applyFont="1" applyFill="1" applyBorder="1" applyAlignment="1">
      <alignment horizontal="center" vertical="center"/>
    </xf>
    <xf numFmtId="0" fontId="36" fillId="2" borderId="30" xfId="0" applyFont="1" applyFill="1" applyBorder="1" applyAlignment="1">
      <alignment horizontal="right" vertical="center"/>
    </xf>
    <xf numFmtId="165" fontId="27" fillId="2" borderId="29" xfId="0" applyNumberFormat="1" applyFont="1" applyFill="1" applyBorder="1" applyAlignment="1">
      <alignment horizontal="right" vertical="center"/>
    </xf>
    <xf numFmtId="0" fontId="65" fillId="0" borderId="0" xfId="0" applyFont="1"/>
    <xf numFmtId="165" fontId="28" fillId="0" borderId="12" xfId="0" applyNumberFormat="1" applyFont="1" applyFill="1" applyBorder="1" applyAlignment="1">
      <alignment horizontal="center" vertical="center" wrapText="1"/>
    </xf>
    <xf numFmtId="0" fontId="36" fillId="0" borderId="0" xfId="0" applyFont="1"/>
    <xf numFmtId="0" fontId="25" fillId="14" borderId="28" xfId="0" applyFont="1" applyFill="1" applyBorder="1" applyAlignment="1">
      <alignment horizontal="left" vertical="center" wrapText="1"/>
    </xf>
    <xf numFmtId="0" fontId="26" fillId="0" borderId="0" xfId="0" applyFont="1" applyFill="1"/>
    <xf numFmtId="0" fontId="25" fillId="0" borderId="0" xfId="0" applyFont="1" applyFill="1"/>
    <xf numFmtId="0" fontId="51" fillId="12" borderId="41" xfId="0" applyFont="1" applyFill="1" applyBorder="1" applyAlignment="1">
      <alignment horizontal="center" vertical="center" wrapText="1"/>
    </xf>
    <xf numFmtId="0" fontId="65" fillId="3" borderId="0" xfId="0" applyFont="1" applyFill="1" applyAlignment="1">
      <alignment horizontal="right"/>
    </xf>
    <xf numFmtId="0" fontId="25" fillId="3" borderId="0" xfId="0" applyFont="1" applyFill="1"/>
    <xf numFmtId="0" fontId="0" fillId="3" borderId="0" xfId="0" applyFill="1" applyAlignment="1">
      <alignment vertical="center"/>
    </xf>
    <xf numFmtId="0" fontId="1" fillId="0"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5" fillId="0" borderId="24" xfId="0" applyFont="1" applyBorder="1" applyAlignment="1">
      <alignment horizontal="center" vertical="center" textRotation="255" wrapText="1"/>
    </xf>
    <xf numFmtId="0" fontId="1" fillId="0" borderId="1" xfId="0" applyFont="1" applyFill="1" applyBorder="1" applyAlignment="1">
      <alignment horizontal="center" vertical="center" wrapText="1"/>
    </xf>
    <xf numFmtId="10" fontId="0" fillId="0" borderId="0" xfId="0" applyNumberFormat="1"/>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6" fillId="0" borderId="0" xfId="0" applyFont="1" applyAlignment="1">
      <alignment horizontal="center" vertical="center" wrapText="1"/>
    </xf>
    <xf numFmtId="0" fontId="27" fillId="0" borderId="3" xfId="0" applyFont="1" applyFill="1" applyBorder="1" applyAlignment="1">
      <alignment horizontal="center" vertical="top" wrapText="1"/>
    </xf>
    <xf numFmtId="0" fontId="8" fillId="0" borderId="8" xfId="0" applyFont="1" applyFill="1" applyBorder="1" applyAlignment="1">
      <alignment horizontal="left" vertical="center" wrapText="1"/>
    </xf>
    <xf numFmtId="165" fontId="46" fillId="0" borderId="0" xfId="0" applyNumberFormat="1" applyFont="1" applyFill="1" applyBorder="1" applyAlignment="1">
      <alignment horizontal="right" vertical="center" wrapText="1"/>
    </xf>
    <xf numFmtId="165" fontId="1" fillId="0" borderId="0" xfId="0" quotePrefix="1" applyNumberFormat="1" applyFont="1" applyFill="1" applyBorder="1" applyAlignment="1">
      <alignment horizontal="center" vertical="center" wrapText="1"/>
    </xf>
    <xf numFmtId="0" fontId="27" fillId="0" borderId="69" xfId="0" applyFont="1" applyFill="1" applyBorder="1" applyAlignment="1">
      <alignment horizontal="center" vertical="top" wrapText="1"/>
    </xf>
    <xf numFmtId="165" fontId="38" fillId="7" borderId="28" xfId="0" applyNumberFormat="1" applyFont="1" applyFill="1" applyBorder="1" applyAlignment="1">
      <alignment horizontal="right" vertical="center"/>
    </xf>
    <xf numFmtId="0" fontId="38" fillId="0" borderId="0" xfId="0" applyFont="1" applyFill="1" applyBorder="1" applyAlignment="1">
      <alignment horizontal="right" vertical="center"/>
    </xf>
    <xf numFmtId="0" fontId="38" fillId="7" borderId="8" xfId="0" applyFont="1" applyFill="1" applyBorder="1" applyAlignment="1">
      <alignment horizontal="right" vertical="center"/>
    </xf>
    <xf numFmtId="0" fontId="45" fillId="0" borderId="0" xfId="0" applyFont="1" applyBorder="1" applyAlignment="1">
      <alignment horizontal="center" vertical="center" textRotation="255" wrapText="1"/>
    </xf>
    <xf numFmtId="0" fontId="63" fillId="0" borderId="0" xfId="0" applyFont="1" applyFill="1" applyBorder="1" applyAlignment="1">
      <alignment horizontal="left" vertical="center" wrapText="1"/>
    </xf>
    <xf numFmtId="165" fontId="32" fillId="0" borderId="0"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0" xfId="0" applyFont="1" applyFill="1" applyBorder="1" applyAlignment="1">
      <alignment horizontal="right" vertical="center"/>
    </xf>
    <xf numFmtId="165" fontId="2" fillId="0" borderId="0" xfId="0" applyNumberFormat="1" applyFont="1" applyFill="1" applyBorder="1" applyAlignment="1">
      <alignment horizontal="center" vertical="center" wrapText="1"/>
    </xf>
    <xf numFmtId="0" fontId="27" fillId="0" borderId="0" xfId="0" applyFont="1" applyFill="1" applyBorder="1" applyAlignment="1">
      <alignment horizontal="right"/>
    </xf>
    <xf numFmtId="0" fontId="27" fillId="0" borderId="0" xfId="0" applyFont="1" applyFill="1" applyBorder="1" applyAlignment="1">
      <alignment horizontal="right" vertical="center"/>
    </xf>
    <xf numFmtId="165" fontId="38" fillId="0" borderId="0" xfId="0" applyNumberFormat="1" applyFont="1" applyFill="1" applyBorder="1" applyAlignment="1">
      <alignment horizontal="right" vertical="center"/>
    </xf>
    <xf numFmtId="0" fontId="27" fillId="5" borderId="70" xfId="0" applyFont="1" applyFill="1" applyBorder="1" applyAlignment="1">
      <alignment horizontal="right" vertical="center"/>
    </xf>
    <xf numFmtId="0" fontId="1" fillId="0" borderId="71" xfId="0" applyFont="1" applyFill="1" applyBorder="1" applyAlignment="1">
      <alignment horizontal="right" vertical="center"/>
    </xf>
    <xf numFmtId="0" fontId="27" fillId="5" borderId="72" xfId="0" applyFont="1" applyFill="1" applyBorder="1" applyAlignment="1">
      <alignment horizontal="right"/>
    </xf>
    <xf numFmtId="165" fontId="1" fillId="0" borderId="70" xfId="0" applyNumberFormat="1" applyFont="1" applyFill="1" applyBorder="1" applyAlignment="1">
      <alignment horizontal="right" vertical="center" wrapText="1"/>
    </xf>
    <xf numFmtId="165" fontId="38" fillId="7" borderId="70" xfId="0" applyNumberFormat="1" applyFont="1" applyFill="1" applyBorder="1" applyAlignment="1">
      <alignment horizontal="right" vertical="center"/>
    </xf>
    <xf numFmtId="0" fontId="45" fillId="0" borderId="0" xfId="0" applyFont="1" applyFill="1" applyBorder="1" applyAlignment="1">
      <alignment horizontal="center" vertical="center" textRotation="255" wrapText="1"/>
    </xf>
    <xf numFmtId="0" fontId="31" fillId="0" borderId="0" xfId="0" applyFont="1" applyFill="1"/>
    <xf numFmtId="165" fontId="0" fillId="0" borderId="0" xfId="0" applyNumberFormat="1" applyFill="1"/>
    <xf numFmtId="165" fontId="2" fillId="0" borderId="0" xfId="0" applyNumberFormat="1" applyFont="1" applyFill="1"/>
    <xf numFmtId="0" fontId="1" fillId="0" borderId="65" xfId="0" applyFont="1" applyFill="1" applyBorder="1" applyAlignment="1">
      <alignment horizontal="center" vertical="center" wrapText="1"/>
    </xf>
    <xf numFmtId="165" fontId="32" fillId="0" borderId="74" xfId="0" applyNumberFormat="1" applyFont="1" applyFill="1" applyBorder="1" applyAlignment="1">
      <alignment horizontal="right" vertical="center" wrapText="1"/>
    </xf>
    <xf numFmtId="0" fontId="31" fillId="0" borderId="0" xfId="0" applyFont="1" applyFill="1" applyBorder="1"/>
    <xf numFmtId="165" fontId="1" fillId="15" borderId="7" xfId="0" applyNumberFormat="1" applyFont="1" applyFill="1" applyBorder="1" applyAlignment="1">
      <alignment horizontal="right" vertical="center" wrapText="1"/>
    </xf>
    <xf numFmtId="165" fontId="1" fillId="2" borderId="75" xfId="0" applyNumberFormat="1" applyFont="1" applyFill="1" applyBorder="1" applyAlignment="1">
      <alignment horizontal="right" vertical="center" wrapText="1"/>
    </xf>
    <xf numFmtId="0" fontId="45" fillId="0" borderId="0" xfId="0" applyFont="1" applyBorder="1" applyAlignment="1">
      <alignment vertical="center" textRotation="255" wrapText="1"/>
    </xf>
    <xf numFmtId="0" fontId="7" fillId="0" borderId="76" xfId="0" applyFont="1" applyFill="1" applyBorder="1"/>
    <xf numFmtId="0" fontId="45" fillId="0" borderId="77" xfId="0" applyFont="1" applyBorder="1" applyAlignment="1">
      <alignment vertical="center" textRotation="255" wrapText="1"/>
    </xf>
    <xf numFmtId="0" fontId="7" fillId="0" borderId="0" xfId="0" applyFont="1" applyFill="1" applyBorder="1" applyAlignment="1">
      <alignment wrapText="1"/>
    </xf>
    <xf numFmtId="0" fontId="1" fillId="15" borderId="7" xfId="0" applyFont="1" applyFill="1" applyBorder="1" applyAlignment="1">
      <alignment horizontal="right" vertical="center"/>
    </xf>
    <xf numFmtId="165" fontId="41" fillId="0" borderId="0" xfId="0" applyNumberFormat="1" applyFont="1" applyFill="1" applyBorder="1" applyAlignment="1">
      <alignment horizontal="right" vertical="center" wrapText="1"/>
    </xf>
    <xf numFmtId="165" fontId="5" fillId="0" borderId="61" xfId="0" applyNumberFormat="1" applyFont="1" applyFill="1" applyBorder="1" applyAlignment="1">
      <alignment horizontal="center" vertical="center" wrapText="1"/>
    </xf>
    <xf numFmtId="165" fontId="29" fillId="0" borderId="0" xfId="0" applyNumberFormat="1" applyFont="1" applyFill="1" applyBorder="1"/>
    <xf numFmtId="0" fontId="47" fillId="9" borderId="1" xfId="0" applyFont="1" applyFill="1" applyBorder="1" applyAlignment="1">
      <alignment horizontal="left" vertical="center" wrapText="1"/>
    </xf>
    <xf numFmtId="0" fontId="64" fillId="0" borderId="0" xfId="0" applyFont="1" applyBorder="1" applyAlignment="1">
      <alignment vertical="center" textRotation="255" wrapText="1"/>
    </xf>
    <xf numFmtId="0" fontId="64" fillId="0" borderId="0" xfId="0" applyFont="1" applyFill="1" applyBorder="1" applyAlignment="1">
      <alignment horizontal="center" vertical="center" textRotation="255" wrapText="1"/>
    </xf>
    <xf numFmtId="0" fontId="47" fillId="0" borderId="0" xfId="0" applyFont="1" applyFill="1" applyBorder="1" applyAlignment="1">
      <alignment horizontal="left" vertical="center" wrapText="1"/>
    </xf>
    <xf numFmtId="10" fontId="47" fillId="0" borderId="0" xfId="0" applyNumberFormat="1" applyFont="1" applyFill="1" applyBorder="1" applyAlignment="1">
      <alignment horizontal="center" vertical="center" wrapText="1"/>
    </xf>
    <xf numFmtId="165" fontId="47" fillId="0" borderId="0" xfId="0" applyNumberFormat="1" applyFont="1" applyFill="1" applyBorder="1" applyAlignment="1">
      <alignment horizontal="right" vertical="center" wrapText="1"/>
    </xf>
    <xf numFmtId="0" fontId="33" fillId="0" borderId="0" xfId="0" applyFont="1" applyFill="1"/>
    <xf numFmtId="0" fontId="64" fillId="0" borderId="0" xfId="0" applyFont="1" applyFill="1" applyBorder="1" applyAlignment="1">
      <alignment vertical="center" textRotation="255" wrapText="1"/>
    </xf>
    <xf numFmtId="0" fontId="33" fillId="0" borderId="0" xfId="0" applyFont="1" applyFill="1" applyBorder="1"/>
    <xf numFmtId="10" fontId="36" fillId="9" borderId="1" xfId="0" applyNumberFormat="1" applyFont="1" applyFill="1" applyBorder="1" applyAlignment="1">
      <alignment horizontal="center" vertical="center" wrapText="1"/>
    </xf>
    <xf numFmtId="165" fontId="68" fillId="9" borderId="7" xfId="0" applyNumberFormat="1" applyFont="1" applyFill="1" applyBorder="1" applyAlignment="1">
      <alignment horizontal="right" vertical="center" wrapText="1"/>
    </xf>
    <xf numFmtId="0" fontId="68" fillId="4" borderId="1" xfId="0" applyFont="1" applyFill="1" applyBorder="1" applyAlignment="1">
      <alignment vertical="center" wrapText="1"/>
    </xf>
    <xf numFmtId="0" fontId="68" fillId="4" borderId="18" xfId="0" applyFont="1" applyFill="1" applyBorder="1" applyAlignment="1">
      <alignment vertical="center" wrapText="1"/>
    </xf>
    <xf numFmtId="165" fontId="57" fillId="0" borderId="7" xfId="0" applyNumberFormat="1" applyFont="1" applyFill="1" applyBorder="1" applyAlignment="1">
      <alignment horizontal="right" vertical="center" wrapText="1"/>
    </xf>
    <xf numFmtId="165" fontId="57" fillId="2" borderId="10" xfId="0" applyNumberFormat="1" applyFont="1" applyFill="1" applyBorder="1" applyAlignment="1">
      <alignment horizontal="right" vertical="center" wrapText="1"/>
    </xf>
    <xf numFmtId="165" fontId="57" fillId="0" borderId="0" xfId="0" applyNumberFormat="1" applyFont="1" applyFill="1" applyBorder="1" applyAlignment="1">
      <alignment horizontal="right" vertical="center" wrapText="1"/>
    </xf>
    <xf numFmtId="165" fontId="20" fillId="0" borderId="7" xfId="0" applyNumberFormat="1" applyFont="1" applyFill="1" applyBorder="1" applyAlignment="1">
      <alignment horizontal="right" vertical="center" wrapText="1"/>
    </xf>
    <xf numFmtId="165" fontId="20" fillId="2" borderId="10" xfId="0" applyNumberFormat="1" applyFont="1" applyFill="1" applyBorder="1" applyAlignment="1">
      <alignment horizontal="right" vertical="center" wrapText="1"/>
    </xf>
    <xf numFmtId="165" fontId="20" fillId="0" borderId="18" xfId="0" applyNumberFormat="1" applyFont="1" applyFill="1" applyBorder="1" applyAlignment="1">
      <alignment horizontal="right" vertical="center" wrapText="1"/>
    </xf>
    <xf numFmtId="165" fontId="21" fillId="0" borderId="0" xfId="0" applyNumberFormat="1" applyFont="1"/>
    <xf numFmtId="165" fontId="20" fillId="0" borderId="0" xfId="0" applyNumberFormat="1" applyFont="1" applyFill="1" applyBorder="1" applyAlignment="1">
      <alignment horizontal="right" vertical="center" wrapText="1"/>
    </xf>
    <xf numFmtId="165" fontId="20" fillId="5" borderId="10" xfId="0" applyNumberFormat="1" applyFont="1" applyFill="1" applyBorder="1" applyAlignment="1">
      <alignment horizontal="right" vertical="center" wrapText="1"/>
    </xf>
    <xf numFmtId="165" fontId="69" fillId="0" borderId="7" xfId="0" applyNumberFormat="1" applyFont="1" applyFill="1" applyBorder="1" applyAlignment="1">
      <alignment horizontal="right" vertical="center" wrapText="1"/>
    </xf>
    <xf numFmtId="0" fontId="1" fillId="16" borderId="8" xfId="0" applyFont="1" applyFill="1" applyBorder="1" applyAlignment="1">
      <alignment horizontal="left" vertical="center" wrapText="1"/>
    </xf>
    <xf numFmtId="0" fontId="1" fillId="3" borderId="8" xfId="0" applyFont="1" applyFill="1" applyBorder="1" applyAlignment="1">
      <alignment horizontal="left" vertical="center" wrapText="1"/>
    </xf>
    <xf numFmtId="10" fontId="1" fillId="3" borderId="1" xfId="0" applyNumberFormat="1" applyFont="1" applyFill="1" applyBorder="1" applyAlignment="1">
      <alignment horizontal="center" vertical="center" wrapText="1"/>
    </xf>
    <xf numFmtId="10" fontId="1" fillId="16" borderId="1" xfId="0" applyNumberFormat="1" applyFont="1" applyFill="1" applyBorder="1" applyAlignment="1">
      <alignment horizontal="center" vertical="center" wrapText="1"/>
    </xf>
    <xf numFmtId="0" fontId="26" fillId="0" borderId="0" xfId="0" applyFont="1" applyBorder="1" applyAlignment="1">
      <alignment horizontal="center" vertical="center" wrapText="1"/>
    </xf>
    <xf numFmtId="165" fontId="1" fillId="0" borderId="0" xfId="0" quotePrefix="1" applyNumberFormat="1" applyFont="1" applyFill="1" applyBorder="1" applyAlignment="1">
      <alignment horizontal="left" vertical="center" wrapText="1"/>
    </xf>
    <xf numFmtId="165" fontId="20" fillId="4" borderId="0" xfId="0" applyNumberFormat="1" applyFont="1" applyFill="1" applyBorder="1" applyAlignment="1">
      <alignment horizontal="right" vertical="center" wrapText="1"/>
    </xf>
    <xf numFmtId="165" fontId="20" fillId="16" borderId="10" xfId="0" applyNumberFormat="1" applyFont="1" applyFill="1" applyBorder="1" applyAlignment="1">
      <alignment horizontal="right" vertical="center" wrapText="1"/>
    </xf>
    <xf numFmtId="0" fontId="1" fillId="0" borderId="5" xfId="0" applyFont="1" applyFill="1" applyBorder="1" applyAlignment="1">
      <alignment horizontal="left" vertical="center" wrapText="1"/>
    </xf>
    <xf numFmtId="0" fontId="1" fillId="0" borderId="78" xfId="0" applyFont="1" applyFill="1" applyBorder="1" applyAlignment="1">
      <alignment horizontal="center" vertical="center" wrapText="1"/>
    </xf>
    <xf numFmtId="0" fontId="45" fillId="0" borderId="79" xfId="0" applyFont="1" applyBorder="1" applyAlignment="1">
      <alignment textRotation="255"/>
    </xf>
    <xf numFmtId="0" fontId="44" fillId="0" borderId="79" xfId="0" applyFont="1" applyBorder="1"/>
    <xf numFmtId="0" fontId="1" fillId="0" borderId="81" xfId="0" applyFont="1" applyFill="1" applyBorder="1" applyAlignment="1">
      <alignment horizontal="left" vertical="center" wrapText="1"/>
    </xf>
    <xf numFmtId="0" fontId="1" fillId="0" borderId="80" xfId="0" applyFont="1" applyFill="1" applyBorder="1" applyAlignment="1">
      <alignment horizontal="left" vertical="center" wrapText="1"/>
    </xf>
    <xf numFmtId="165" fontId="29" fillId="0" borderId="65" xfId="0" applyNumberFormat="1" applyFont="1" applyFill="1" applyBorder="1"/>
    <xf numFmtId="165" fontId="2" fillId="5" borderId="10" xfId="0" applyNumberFormat="1" applyFont="1" applyFill="1" applyBorder="1" applyAlignment="1">
      <alignment horizontal="center" wrapText="1"/>
    </xf>
    <xf numFmtId="165" fontId="2" fillId="5" borderId="70" xfId="0" applyNumberFormat="1" applyFont="1" applyFill="1" applyBorder="1" applyAlignment="1">
      <alignment horizontal="center" wrapText="1"/>
    </xf>
    <xf numFmtId="0" fontId="45" fillId="0" borderId="79" xfId="0" applyFont="1" applyFill="1" applyBorder="1" applyAlignment="1">
      <alignment vertical="center" textRotation="255" wrapText="1"/>
    </xf>
    <xf numFmtId="0" fontId="45" fillId="0" borderId="79" xfId="0" applyFont="1" applyBorder="1" applyAlignment="1">
      <alignment vertical="center" textRotation="255" wrapText="1"/>
    </xf>
    <xf numFmtId="0" fontId="64" fillId="0" borderId="79" xfId="0" applyFont="1" applyBorder="1" applyAlignment="1">
      <alignment vertical="center" textRotation="255" wrapText="1"/>
    </xf>
    <xf numFmtId="0" fontId="1" fillId="0" borderId="0" xfId="0" applyFont="1" applyFill="1" applyBorder="1" applyAlignment="1">
      <alignment horizontal="centerContinuous" vertical="center" wrapText="1"/>
    </xf>
    <xf numFmtId="10" fontId="1" fillId="0" borderId="0" xfId="0" applyNumberFormat="1" applyFont="1" applyFill="1" applyBorder="1" applyAlignment="1">
      <alignment horizontal="centerContinuous" vertical="center" wrapText="1"/>
    </xf>
    <xf numFmtId="0" fontId="38" fillId="0" borderId="0" xfId="0" applyFont="1" applyFill="1" applyBorder="1" applyAlignment="1">
      <alignment horizontal="centerContinuous" vertical="center"/>
    </xf>
    <xf numFmtId="0" fontId="27" fillId="0" borderId="0" xfId="0" applyFont="1" applyBorder="1" applyAlignment="1">
      <alignment horizontal="right" vertical="center"/>
    </xf>
    <xf numFmtId="0" fontId="1" fillId="16" borderId="8" xfId="0" applyFont="1" applyFill="1" applyBorder="1" applyAlignment="1">
      <alignment horizontal="centerContinuous" vertical="center" wrapText="1"/>
    </xf>
    <xf numFmtId="10" fontId="1" fillId="16" borderId="1" xfId="0" applyNumberFormat="1" applyFont="1" applyFill="1" applyBorder="1" applyAlignment="1">
      <alignment horizontal="centerContinuous" vertical="center" wrapText="1"/>
    </xf>
    <xf numFmtId="0" fontId="38" fillId="16" borderId="7" xfId="0" applyFont="1" applyFill="1" applyBorder="1" applyAlignment="1">
      <alignment horizontal="centerContinuous" vertical="center"/>
    </xf>
    <xf numFmtId="0" fontId="1" fillId="3" borderId="8" xfId="0" applyFont="1" applyFill="1" applyBorder="1" applyAlignment="1">
      <alignment horizontal="centerContinuous" vertical="center" wrapText="1"/>
    </xf>
    <xf numFmtId="10" fontId="1" fillId="3" borderId="1" xfId="0" applyNumberFormat="1" applyFont="1" applyFill="1" applyBorder="1" applyAlignment="1">
      <alignment horizontal="centerContinuous" vertical="center" wrapText="1"/>
    </xf>
    <xf numFmtId="0" fontId="38" fillId="3" borderId="7" xfId="0" applyFont="1" applyFill="1" applyBorder="1" applyAlignment="1">
      <alignment horizontal="centerContinuous" vertical="center"/>
    </xf>
    <xf numFmtId="0" fontId="1" fillId="12" borderId="8" xfId="0" applyFont="1" applyFill="1" applyBorder="1" applyAlignment="1">
      <alignment horizontal="centerContinuous" vertical="center" wrapText="1"/>
    </xf>
    <xf numFmtId="10" fontId="1" fillId="12" borderId="1" xfId="0" applyNumberFormat="1" applyFont="1" applyFill="1" applyBorder="1" applyAlignment="1">
      <alignment horizontal="centerContinuous" vertical="center" wrapText="1"/>
    </xf>
    <xf numFmtId="0" fontId="38" fillId="12" borderId="7" xfId="0" applyFont="1" applyFill="1" applyBorder="1" applyAlignment="1">
      <alignment horizontal="centerContinuous" vertical="center"/>
    </xf>
    <xf numFmtId="10" fontId="38" fillId="0" borderId="0" xfId="0" applyNumberFormat="1" applyFont="1" applyFill="1" applyBorder="1" applyAlignment="1">
      <alignment horizontal="centerContinuous" vertical="center"/>
    </xf>
    <xf numFmtId="10" fontId="38" fillId="12" borderId="18" xfId="0" applyNumberFormat="1" applyFont="1" applyFill="1" applyBorder="1" applyAlignment="1">
      <alignment horizontal="centerContinuous" vertical="center"/>
    </xf>
    <xf numFmtId="10" fontId="38" fillId="3" borderId="18" xfId="0" applyNumberFormat="1" applyFont="1" applyFill="1" applyBorder="1" applyAlignment="1">
      <alignment horizontal="centerContinuous" vertical="center"/>
    </xf>
    <xf numFmtId="10" fontId="38" fillId="18" borderId="18" xfId="0" applyNumberFormat="1" applyFont="1" applyFill="1" applyBorder="1" applyAlignment="1">
      <alignment horizontal="centerContinuous" vertical="center"/>
    </xf>
    <xf numFmtId="10" fontId="26" fillId="0" borderId="0" xfId="0" applyNumberFormat="1" applyFont="1" applyBorder="1" applyAlignment="1">
      <alignment vertical="center"/>
    </xf>
    <xf numFmtId="0" fontId="1" fillId="19" borderId="4" xfId="0" applyFont="1" applyFill="1" applyBorder="1" applyAlignment="1">
      <alignment horizontal="center" vertical="center" wrapText="1"/>
    </xf>
    <xf numFmtId="0" fontId="1" fillId="19" borderId="55" xfId="0" applyFont="1" applyFill="1" applyBorder="1" applyAlignment="1">
      <alignment horizontal="center" vertical="center" wrapText="1"/>
    </xf>
    <xf numFmtId="0" fontId="27" fillId="19" borderId="3" xfId="0" applyFont="1" applyFill="1" applyBorder="1" applyAlignment="1">
      <alignment horizontal="center" vertical="top" wrapText="1"/>
    </xf>
    <xf numFmtId="0" fontId="1" fillId="19" borderId="25" xfId="0" applyFont="1" applyFill="1" applyBorder="1" applyAlignment="1">
      <alignment horizontal="left" vertical="center" wrapText="1"/>
    </xf>
    <xf numFmtId="0" fontId="1" fillId="19" borderId="56" xfId="0" applyFont="1" applyFill="1" applyBorder="1" applyAlignment="1">
      <alignment horizontal="center" vertical="center" wrapText="1"/>
    </xf>
    <xf numFmtId="165" fontId="1" fillId="19" borderId="12" xfId="0" applyNumberFormat="1" applyFont="1" applyFill="1" applyBorder="1" applyAlignment="1">
      <alignment horizontal="right" vertical="center"/>
    </xf>
    <xf numFmtId="0" fontId="1" fillId="19" borderId="16" xfId="0" applyFont="1" applyFill="1" applyBorder="1" applyAlignment="1">
      <alignment horizontal="left" vertical="center" wrapText="1"/>
    </xf>
    <xf numFmtId="165" fontId="1" fillId="19" borderId="21" xfId="0" applyNumberFormat="1" applyFont="1" applyFill="1" applyBorder="1" applyAlignment="1">
      <alignment horizontal="right" vertical="center" wrapText="1"/>
    </xf>
    <xf numFmtId="165" fontId="1" fillId="19" borderId="18" xfId="0" applyNumberFormat="1" applyFont="1" applyFill="1" applyBorder="1" applyAlignment="1">
      <alignment horizontal="right" vertical="center" wrapText="1"/>
    </xf>
    <xf numFmtId="0" fontId="1" fillId="19" borderId="57" xfId="0" applyFont="1" applyFill="1" applyBorder="1" applyAlignment="1">
      <alignment horizontal="left" vertical="center" wrapText="1"/>
    </xf>
    <xf numFmtId="0" fontId="1" fillId="19" borderId="58" xfId="0" applyFont="1" applyFill="1" applyBorder="1" applyAlignment="1">
      <alignment horizontal="center" vertical="center" wrapText="1"/>
    </xf>
    <xf numFmtId="1" fontId="27" fillId="7" borderId="10" xfId="0" applyNumberFormat="1" applyFont="1" applyFill="1" applyBorder="1" applyAlignment="1">
      <alignment horizontal="right" vertical="center"/>
    </xf>
    <xf numFmtId="165" fontId="1" fillId="7" borderId="10" xfId="0" applyNumberFormat="1" applyFont="1" applyFill="1" applyBorder="1" applyAlignment="1">
      <alignment horizontal="right" vertical="center" wrapText="1"/>
    </xf>
    <xf numFmtId="0" fontId="71" fillId="19" borderId="16" xfId="0" applyFont="1" applyFill="1" applyBorder="1" applyAlignment="1">
      <alignment horizontal="left" vertical="center" wrapText="1"/>
    </xf>
    <xf numFmtId="165" fontId="63" fillId="7" borderId="7" xfId="0" applyNumberFormat="1" applyFont="1" applyFill="1" applyBorder="1" applyAlignment="1">
      <alignment horizontal="right" vertical="center" wrapText="1"/>
    </xf>
    <xf numFmtId="165" fontId="63" fillId="7" borderId="10" xfId="0" applyNumberFormat="1" applyFont="1" applyFill="1" applyBorder="1" applyAlignment="1">
      <alignment horizontal="right" vertical="center" wrapText="1"/>
    </xf>
    <xf numFmtId="0" fontId="27" fillId="7" borderId="7" xfId="0" applyFont="1" applyFill="1" applyBorder="1" applyAlignment="1">
      <alignment horizontal="right" vertical="center"/>
    </xf>
    <xf numFmtId="0" fontId="1" fillId="3" borderId="1" xfId="0" applyFont="1" applyFill="1" applyBorder="1" applyAlignment="1">
      <alignment horizontal="left" vertical="center" wrapText="1"/>
    </xf>
    <xf numFmtId="0" fontId="1" fillId="18" borderId="1" xfId="0" applyFont="1" applyFill="1" applyBorder="1" applyAlignment="1">
      <alignment horizontal="left" vertical="center" wrapText="1"/>
    </xf>
    <xf numFmtId="165" fontId="20" fillId="7" borderId="7" xfId="0" applyNumberFormat="1" applyFont="1" applyFill="1" applyBorder="1" applyAlignment="1">
      <alignment horizontal="right" vertical="center" wrapText="1"/>
    </xf>
    <xf numFmtId="165" fontId="1" fillId="7" borderId="75" xfId="0" applyNumberFormat="1" applyFont="1" applyFill="1" applyBorder="1" applyAlignment="1">
      <alignment horizontal="right" vertical="center" wrapText="1"/>
    </xf>
    <xf numFmtId="0" fontId="1" fillId="7" borderId="7" xfId="0" applyFont="1" applyFill="1" applyBorder="1" applyAlignment="1">
      <alignment horizontal="right" vertical="center"/>
    </xf>
    <xf numFmtId="0" fontId="1" fillId="7" borderId="10" xfId="0" applyFont="1" applyFill="1" applyBorder="1" applyAlignment="1">
      <alignment horizontal="right" vertical="center"/>
    </xf>
    <xf numFmtId="165" fontId="63" fillId="7" borderId="8" xfId="0" applyNumberFormat="1" applyFont="1" applyFill="1" applyBorder="1" applyAlignment="1">
      <alignment horizontal="right" vertical="center" wrapText="1"/>
    </xf>
    <xf numFmtId="0" fontId="36" fillId="0" borderId="0" xfId="0" applyFont="1" applyFill="1" applyBorder="1" applyAlignment="1">
      <alignment horizontal="right"/>
    </xf>
    <xf numFmtId="0" fontId="27" fillId="0" borderId="0" xfId="0" applyFont="1" applyFill="1" applyBorder="1" applyAlignment="1" applyProtection="1">
      <alignment horizontal="right"/>
    </xf>
    <xf numFmtId="0" fontId="27" fillId="0" borderId="0" xfId="0" applyFont="1" applyFill="1" applyBorder="1" applyAlignment="1" applyProtection="1">
      <alignment horizontal="right" vertical="center"/>
    </xf>
    <xf numFmtId="0" fontId="27" fillId="0" borderId="0" xfId="0" applyFont="1" applyFill="1" applyBorder="1" applyAlignment="1">
      <alignment horizontal="center" vertical="top" wrapText="1"/>
    </xf>
    <xf numFmtId="167" fontId="2" fillId="0" borderId="0" xfId="0" applyNumberFormat="1" applyFont="1" applyFill="1" applyBorder="1" applyAlignment="1">
      <alignment horizontal="center" vertical="center" wrapText="1"/>
    </xf>
    <xf numFmtId="0" fontId="0" fillId="0" borderId="0" xfId="0" applyFill="1" applyBorder="1" applyAlignment="1">
      <alignment vertical="center"/>
    </xf>
    <xf numFmtId="3" fontId="1" fillId="0" borderId="0" xfId="0" applyNumberFormat="1" applyFont="1" applyFill="1" applyBorder="1" applyAlignment="1">
      <alignment horizontal="right" vertical="center"/>
    </xf>
    <xf numFmtId="165" fontId="1" fillId="0" borderId="7" xfId="0" quotePrefix="1" applyNumberFormat="1" applyFont="1" applyFill="1" applyBorder="1" applyAlignment="1">
      <alignment horizontal="left" vertical="center" wrapText="1"/>
    </xf>
    <xf numFmtId="0" fontId="1" fillId="0" borderId="12" xfId="0" applyFont="1" applyFill="1" applyBorder="1" applyAlignment="1">
      <alignment horizontal="center" vertical="center" wrapText="1"/>
    </xf>
    <xf numFmtId="165" fontId="1" fillId="2" borderId="10" xfId="0" applyNumberFormat="1" applyFont="1" applyFill="1" applyBorder="1" applyAlignment="1">
      <alignment horizontal="right" vertical="center"/>
    </xf>
    <xf numFmtId="0" fontId="1" fillId="0" borderId="0" xfId="0" applyFont="1" applyFill="1" applyBorder="1" applyAlignment="1">
      <alignment horizontal="left" vertical="center"/>
    </xf>
    <xf numFmtId="10" fontId="38" fillId="0" borderId="0" xfId="0" applyNumberFormat="1" applyFont="1" applyFill="1" applyBorder="1" applyAlignment="1">
      <alignment horizontal="center" vertical="center"/>
    </xf>
    <xf numFmtId="0" fontId="44" fillId="0" borderId="0" xfId="0" applyFont="1" applyFill="1"/>
    <xf numFmtId="0" fontId="2" fillId="0" borderId="0" xfId="0" applyFont="1" applyFill="1" applyAlignment="1">
      <alignment wrapText="1"/>
    </xf>
    <xf numFmtId="165" fontId="26" fillId="0" borderId="0" xfId="0" applyNumberFormat="1" applyFont="1" applyFill="1"/>
    <xf numFmtId="10" fontId="38" fillId="12" borderId="18" xfId="0" applyNumberFormat="1" applyFont="1" applyFill="1" applyBorder="1" applyAlignment="1">
      <alignment horizontal="center" vertical="center"/>
    </xf>
    <xf numFmtId="0" fontId="1" fillId="3" borderId="8" xfId="0" applyFont="1" applyFill="1" applyBorder="1" applyAlignment="1">
      <alignment horizontal="left" vertical="center"/>
    </xf>
    <xf numFmtId="10" fontId="38" fillId="3" borderId="18" xfId="0" applyNumberFormat="1" applyFont="1" applyFill="1" applyBorder="1" applyAlignment="1">
      <alignment horizontal="center" vertical="center"/>
    </xf>
    <xf numFmtId="10" fontId="38" fillId="18" borderId="18" xfId="0" applyNumberFormat="1" applyFont="1" applyFill="1" applyBorder="1" applyAlignment="1">
      <alignment horizontal="center" vertical="center"/>
    </xf>
    <xf numFmtId="0" fontId="1" fillId="18" borderId="8" xfId="0" applyFont="1" applyFill="1" applyBorder="1" applyAlignment="1">
      <alignment horizontal="left" vertical="center"/>
    </xf>
    <xf numFmtId="0" fontId="26" fillId="0" borderId="0" xfId="0" applyFont="1" applyBorder="1"/>
    <xf numFmtId="0" fontId="66" fillId="0" borderId="0" xfId="0" applyFont="1" applyAlignment="1">
      <alignment horizontal="center"/>
    </xf>
    <xf numFmtId="165" fontId="76" fillId="2" borderId="10" xfId="0" applyNumberFormat="1" applyFont="1" applyFill="1" applyBorder="1" applyAlignment="1">
      <alignment horizontal="right" vertical="center" wrapText="1"/>
    </xf>
    <xf numFmtId="10" fontId="75" fillId="20" borderId="1" xfId="0" quotePrefix="1" applyNumberFormat="1" applyFont="1" applyFill="1" applyBorder="1" applyAlignment="1">
      <alignment horizontal="center" vertical="center" wrapText="1"/>
    </xf>
    <xf numFmtId="165" fontId="75" fillId="20" borderId="7" xfId="0" applyNumberFormat="1" applyFont="1" applyFill="1" applyBorder="1" applyAlignment="1">
      <alignment horizontal="right" vertical="center" wrapText="1"/>
    </xf>
    <xf numFmtId="0" fontId="67" fillId="0" borderId="0" xfId="0" applyFont="1" applyFill="1" applyBorder="1" applyAlignment="1">
      <alignment horizontal="center" vertical="top" wrapText="1"/>
    </xf>
    <xf numFmtId="165" fontId="1" fillId="0" borderId="0" xfId="0" applyNumberFormat="1" applyFont="1" applyFill="1" applyBorder="1" applyAlignment="1">
      <alignment horizontal="right" vertical="center"/>
    </xf>
    <xf numFmtId="165" fontId="1" fillId="19" borderId="7" xfId="0" applyNumberFormat="1" applyFont="1" applyFill="1" applyBorder="1" applyAlignment="1">
      <alignment horizontal="right" vertical="center" wrapText="1"/>
    </xf>
    <xf numFmtId="0" fontId="77" fillId="20" borderId="8" xfId="0" quotePrefix="1" applyFont="1" applyFill="1" applyBorder="1" applyAlignment="1">
      <alignment horizontal="left" vertical="center" wrapText="1"/>
    </xf>
    <xf numFmtId="0" fontId="66" fillId="0" borderId="0" xfId="0" applyFont="1" applyAlignment="1">
      <alignment horizontal="left"/>
    </xf>
    <xf numFmtId="0" fontId="67" fillId="0" borderId="0" xfId="0" applyFont="1" applyAlignment="1">
      <alignment vertical="center"/>
    </xf>
    <xf numFmtId="0" fontId="67" fillId="0" borderId="0" xfId="0" applyFont="1" applyAlignment="1">
      <alignment vertical="top"/>
    </xf>
    <xf numFmtId="166" fontId="79" fillId="3" borderId="16" xfId="0" applyNumberFormat="1" applyFont="1" applyFill="1" applyBorder="1" applyAlignment="1">
      <alignment horizontal="left" vertical="center" wrapText="1"/>
    </xf>
    <xf numFmtId="165" fontId="1" fillId="0" borderId="8" xfId="0" quotePrefix="1" applyNumberFormat="1" applyFont="1" applyFill="1" applyBorder="1" applyAlignment="1">
      <alignment horizontal="left" vertical="center" wrapText="1"/>
    </xf>
    <xf numFmtId="0" fontId="1" fillId="15" borderId="7" xfId="0" applyFont="1" applyFill="1" applyBorder="1" applyAlignment="1">
      <alignment horizontal="center" vertical="center"/>
    </xf>
    <xf numFmtId="0" fontId="82" fillId="0" borderId="0" xfId="0" applyFont="1"/>
    <xf numFmtId="165" fontId="20" fillId="5" borderId="7" xfId="0" applyNumberFormat="1" applyFont="1" applyFill="1" applyBorder="1" applyAlignment="1">
      <alignment vertical="center"/>
    </xf>
    <xf numFmtId="165" fontId="1" fillId="0" borderId="21" xfId="0" applyNumberFormat="1" applyFont="1" applyBorder="1" applyAlignment="1">
      <alignment vertical="center"/>
    </xf>
    <xf numFmtId="165" fontId="1" fillId="0" borderId="18" xfId="0" quotePrefix="1" applyNumberFormat="1" applyFont="1" applyBorder="1" applyAlignment="1">
      <alignment horizontal="left" vertical="center" wrapText="1"/>
    </xf>
    <xf numFmtId="165" fontId="1" fillId="0" borderId="8" xfId="0" quotePrefix="1" applyNumberFormat="1" applyFont="1" applyBorder="1" applyAlignment="1">
      <alignment horizontal="left" vertical="center" wrapText="1"/>
    </xf>
    <xf numFmtId="0" fontId="0" fillId="0" borderId="0" xfId="0" applyFill="1" applyBorder="1"/>
    <xf numFmtId="0" fontId="1" fillId="0" borderId="1" xfId="0" applyFont="1" applyFill="1" applyBorder="1" applyAlignment="1">
      <alignment horizontal="center" vertical="center" wrapText="1"/>
    </xf>
    <xf numFmtId="165" fontId="1" fillId="0" borderId="7"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165" fontId="1" fillId="0" borderId="0" xfId="0" applyNumberFormat="1" applyFont="1" applyFill="1" applyBorder="1" applyAlignment="1">
      <alignment horizontal="right" vertical="center" wrapText="1"/>
    </xf>
    <xf numFmtId="0" fontId="37" fillId="6" borderId="7" xfId="0" applyFont="1" applyFill="1" applyBorder="1" applyAlignment="1">
      <alignment vertical="center"/>
    </xf>
    <xf numFmtId="165" fontId="5" fillId="0" borderId="16" xfId="0" applyNumberFormat="1" applyFont="1" applyFill="1" applyBorder="1" applyAlignment="1">
      <alignment horizontal="center" vertical="center" wrapText="1"/>
    </xf>
    <xf numFmtId="165" fontId="1" fillId="7" borderId="7" xfId="0" applyNumberFormat="1" applyFont="1" applyFill="1" applyBorder="1" applyAlignment="1">
      <alignment horizontal="right" vertical="center" wrapText="1"/>
    </xf>
    <xf numFmtId="165" fontId="1" fillId="7" borderId="12" xfId="0" applyNumberFormat="1" applyFont="1" applyFill="1" applyBorder="1" applyAlignment="1">
      <alignment horizontal="right" vertical="center" wrapText="1"/>
    </xf>
    <xf numFmtId="0" fontId="50" fillId="0" borderId="0" xfId="0" applyFont="1"/>
    <xf numFmtId="165" fontId="51" fillId="0" borderId="23" xfId="0" applyNumberFormat="1" applyFont="1" applyBorder="1" applyAlignment="1">
      <alignment vertical="center"/>
    </xf>
    <xf numFmtId="3" fontId="1" fillId="8" borderId="12" xfId="0" applyNumberFormat="1" applyFont="1" applyFill="1" applyBorder="1" applyAlignment="1">
      <alignment horizontal="right" vertical="center"/>
    </xf>
    <xf numFmtId="0" fontId="1" fillId="3" borderId="12" xfId="0" applyFont="1" applyFill="1" applyBorder="1" applyAlignment="1">
      <alignment horizontal="right" vertical="center"/>
    </xf>
    <xf numFmtId="165" fontId="1" fillId="5" borderId="12" xfId="0" applyNumberFormat="1" applyFont="1" applyFill="1" applyBorder="1" applyAlignment="1" applyProtection="1">
      <alignment horizontal="right" vertical="center"/>
    </xf>
    <xf numFmtId="165" fontId="1" fillId="5" borderId="21" xfId="0" applyNumberFormat="1" applyFont="1" applyFill="1" applyBorder="1" applyAlignment="1">
      <alignment horizontal="right" vertical="center"/>
    </xf>
    <xf numFmtId="165" fontId="1" fillId="0" borderId="12" xfId="0" applyNumberFormat="1" applyFont="1" applyBorder="1" applyAlignment="1">
      <alignment vertical="center"/>
    </xf>
    <xf numFmtId="165" fontId="1" fillId="0" borderId="17" xfId="0" applyNumberFormat="1" applyFont="1" applyFill="1" applyBorder="1" applyAlignment="1">
      <alignment horizontal="right" vertical="center" wrapText="1"/>
    </xf>
    <xf numFmtId="165" fontId="1" fillId="7" borderId="8" xfId="0" applyNumberFormat="1" applyFont="1" applyFill="1" applyBorder="1" applyAlignment="1">
      <alignment horizontal="right" vertical="center" wrapText="1"/>
    </xf>
    <xf numFmtId="0" fontId="0" fillId="0" borderId="89" xfId="0" applyBorder="1"/>
    <xf numFmtId="0" fontId="36" fillId="0" borderId="0" xfId="0" applyFont="1"/>
    <xf numFmtId="165" fontId="1" fillId="0" borderId="8" xfId="0" applyNumberFormat="1" applyFont="1" applyFill="1" applyBorder="1" applyAlignment="1">
      <alignment horizontal="right" vertical="center" wrapText="1"/>
    </xf>
    <xf numFmtId="0" fontId="38" fillId="0" borderId="0" xfId="0" applyFont="1" applyFill="1" applyBorder="1" applyAlignment="1">
      <alignment horizontal="right" vertical="center"/>
    </xf>
    <xf numFmtId="165" fontId="32" fillId="0" borderId="0" xfId="0" applyNumberFormat="1" applyFont="1" applyFill="1" applyBorder="1" applyAlignment="1">
      <alignment horizontal="right" vertical="center" wrapText="1"/>
    </xf>
    <xf numFmtId="165" fontId="51" fillId="0" borderId="12" xfId="0" applyNumberFormat="1" applyFont="1" applyBorder="1" applyAlignment="1">
      <alignment vertical="center"/>
    </xf>
    <xf numFmtId="165" fontId="51" fillId="0" borderId="12" xfId="0" applyNumberFormat="1" applyFont="1" applyFill="1" applyBorder="1" applyAlignment="1">
      <alignment vertical="center"/>
    </xf>
    <xf numFmtId="165" fontId="20" fillId="0" borderId="12" xfId="0" applyNumberFormat="1" applyFont="1" applyFill="1" applyBorder="1" applyAlignment="1">
      <alignment horizontal="right" vertical="center" wrapText="1"/>
    </xf>
    <xf numFmtId="165" fontId="20" fillId="0" borderId="12" xfId="0" applyNumberFormat="1" applyFont="1" applyFill="1" applyBorder="1" applyAlignment="1">
      <alignment horizontal="center" vertical="center" wrapText="1"/>
    </xf>
    <xf numFmtId="165" fontId="51" fillId="8" borderId="12" xfId="0" applyNumberFormat="1" applyFont="1" applyFill="1" applyBorder="1" applyAlignment="1">
      <alignment vertical="center"/>
    </xf>
    <xf numFmtId="165" fontId="51" fillId="10" borderId="12" xfId="0" applyNumberFormat="1" applyFont="1" applyFill="1" applyBorder="1" applyAlignment="1">
      <alignment vertical="center"/>
    </xf>
    <xf numFmtId="165" fontId="51" fillId="0" borderId="8" xfId="0" applyNumberFormat="1" applyFont="1" applyBorder="1" applyAlignment="1">
      <alignment vertical="center"/>
    </xf>
    <xf numFmtId="0" fontId="37" fillId="0" borderId="14" xfId="0" applyFont="1" applyBorder="1" applyAlignment="1">
      <alignment vertical="top"/>
    </xf>
    <xf numFmtId="165" fontId="20" fillId="5" borderId="8" xfId="0" applyNumberFormat="1" applyFont="1" applyFill="1" applyBorder="1" applyAlignment="1">
      <alignment vertical="center"/>
    </xf>
    <xf numFmtId="0" fontId="20" fillId="0" borderId="12" xfId="0" applyFont="1" applyFill="1" applyBorder="1" applyAlignment="1">
      <alignment horizontal="right" vertical="center"/>
    </xf>
    <xf numFmtId="165" fontId="1" fillId="19" borderId="23" xfId="0" applyNumberFormat="1" applyFont="1" applyFill="1" applyBorder="1" applyAlignment="1">
      <alignment horizontal="right" vertical="center"/>
    </xf>
    <xf numFmtId="0" fontId="27" fillId="19" borderId="2" xfId="0" applyFont="1" applyFill="1" applyBorder="1" applyAlignment="1">
      <alignment horizontal="center" vertical="top" wrapText="1"/>
    </xf>
    <xf numFmtId="165" fontId="1" fillId="0" borderId="17" xfId="0" applyNumberFormat="1" applyFont="1" applyFill="1" applyBorder="1" applyAlignment="1">
      <alignment horizontal="right" vertical="center"/>
    </xf>
    <xf numFmtId="165" fontId="5" fillId="0" borderId="0" xfId="0" applyNumberFormat="1" applyFont="1" applyFill="1" applyBorder="1" applyAlignment="1">
      <alignment horizontal="center" vertical="center" wrapText="1"/>
    </xf>
    <xf numFmtId="0" fontId="37" fillId="0" borderId="0" xfId="0" applyFont="1" applyFill="1" applyBorder="1" applyAlignment="1">
      <alignment vertical="center"/>
    </xf>
    <xf numFmtId="0" fontId="37" fillId="6" borderId="31" xfId="0" applyFont="1" applyFill="1" applyBorder="1" applyAlignment="1">
      <alignment vertical="center"/>
    </xf>
    <xf numFmtId="0" fontId="27" fillId="0" borderId="13" xfId="0" applyFont="1" applyFill="1" applyBorder="1" applyAlignment="1">
      <alignment horizontal="center" vertical="top" wrapText="1"/>
    </xf>
    <xf numFmtId="0" fontId="27" fillId="0" borderId="78" xfId="0" applyFont="1" applyFill="1" applyBorder="1" applyAlignment="1">
      <alignment horizontal="center" vertical="top" wrapText="1"/>
    </xf>
    <xf numFmtId="0" fontId="36" fillId="6" borderId="64" xfId="0" applyFont="1" applyFill="1" applyBorder="1" applyAlignment="1">
      <alignment horizontal="right"/>
    </xf>
    <xf numFmtId="0" fontId="27" fillId="3" borderId="23" xfId="0" applyFont="1" applyFill="1" applyBorder="1" applyAlignment="1" applyProtection="1">
      <alignment horizontal="right"/>
    </xf>
    <xf numFmtId="0" fontId="27" fillId="3" borderId="8" xfId="0" applyFont="1" applyFill="1" applyBorder="1" applyAlignment="1" applyProtection="1">
      <alignment horizontal="right" vertical="center"/>
    </xf>
    <xf numFmtId="165" fontId="63" fillId="0" borderId="0" xfId="0" applyNumberFormat="1" applyFont="1" applyFill="1" applyBorder="1" applyAlignment="1">
      <alignment horizontal="right" vertical="center" wrapText="1"/>
    </xf>
    <xf numFmtId="0" fontId="1" fillId="15" borderId="8" xfId="0" applyFont="1" applyFill="1" applyBorder="1" applyAlignment="1">
      <alignment horizontal="center" vertical="center"/>
    </xf>
    <xf numFmtId="165" fontId="1" fillId="15" borderId="8" xfId="0" applyNumberFormat="1" applyFont="1" applyFill="1" applyBorder="1" applyAlignment="1">
      <alignment horizontal="right" vertical="center" wrapText="1"/>
    </xf>
    <xf numFmtId="0" fontId="1" fillId="0" borderId="0" xfId="0" applyFont="1" applyFill="1" applyBorder="1" applyAlignment="1">
      <alignment horizontal="center" vertical="center"/>
    </xf>
    <xf numFmtId="165" fontId="75" fillId="0" borderId="0" xfId="0" applyNumberFormat="1" applyFont="1" applyFill="1" applyBorder="1" applyAlignment="1">
      <alignment horizontal="right" vertical="center" wrapText="1"/>
    </xf>
    <xf numFmtId="0" fontId="27" fillId="0" borderId="17" xfId="0" applyFont="1" applyFill="1" applyBorder="1" applyAlignment="1">
      <alignment horizontal="center" vertical="top" wrapText="1"/>
    </xf>
    <xf numFmtId="0" fontId="36" fillId="0" borderId="17" xfId="0" applyFont="1" applyFill="1" applyBorder="1" applyAlignment="1">
      <alignment horizontal="right"/>
    </xf>
    <xf numFmtId="0" fontId="27" fillId="0" borderId="17" xfId="0" applyFont="1" applyFill="1" applyBorder="1" applyAlignment="1" applyProtection="1">
      <alignment horizontal="right"/>
    </xf>
    <xf numFmtId="0" fontId="27" fillId="0" borderId="17" xfId="0" applyFont="1" applyFill="1" applyBorder="1" applyAlignment="1" applyProtection="1">
      <alignment horizontal="right" vertical="center"/>
    </xf>
    <xf numFmtId="165" fontId="63" fillId="0" borderId="17" xfId="0" applyNumberFormat="1" applyFont="1" applyFill="1" applyBorder="1" applyAlignment="1">
      <alignment horizontal="right" vertical="center" wrapText="1"/>
    </xf>
    <xf numFmtId="0" fontId="1" fillId="0" borderId="17" xfId="0" applyFont="1" applyFill="1" applyBorder="1" applyAlignment="1">
      <alignment horizontal="center" vertical="center"/>
    </xf>
    <xf numFmtId="0" fontId="27" fillId="0" borderId="17" xfId="0" applyFont="1" applyFill="1" applyBorder="1" applyAlignment="1">
      <alignment horizontal="right" vertical="center"/>
    </xf>
    <xf numFmtId="165" fontId="38" fillId="7" borderId="90" xfId="0" applyNumberFormat="1" applyFont="1" applyFill="1" applyBorder="1" applyAlignment="1">
      <alignment horizontal="right" vertical="center"/>
    </xf>
    <xf numFmtId="0" fontId="70" fillId="0" borderId="69" xfId="0" applyFont="1" applyFill="1" applyBorder="1" applyAlignment="1">
      <alignment horizontal="center" vertical="top" wrapText="1"/>
    </xf>
    <xf numFmtId="0" fontId="1" fillId="7" borderId="8" xfId="0" applyFont="1" applyFill="1" applyBorder="1" applyAlignment="1">
      <alignment horizontal="right" vertical="center"/>
    </xf>
    <xf numFmtId="0" fontId="1" fillId="0" borderId="17" xfId="0" applyFont="1" applyFill="1" applyBorder="1" applyAlignment="1">
      <alignment horizontal="right" vertical="center"/>
    </xf>
    <xf numFmtId="165" fontId="20" fillId="0" borderId="8" xfId="0" applyNumberFormat="1" applyFont="1" applyFill="1" applyBorder="1" applyAlignment="1">
      <alignment horizontal="right" vertical="center" wrapText="1"/>
    </xf>
    <xf numFmtId="165" fontId="20" fillId="0" borderId="17" xfId="0" applyNumberFormat="1" applyFont="1" applyFill="1" applyBorder="1" applyAlignment="1">
      <alignment horizontal="right" vertical="center" wrapText="1"/>
    </xf>
    <xf numFmtId="165" fontId="21" fillId="0" borderId="24" xfId="0" applyNumberFormat="1" applyFont="1" applyBorder="1"/>
    <xf numFmtId="0" fontId="44" fillId="0" borderId="48" xfId="0" applyFont="1" applyBorder="1"/>
    <xf numFmtId="0" fontId="1" fillId="12" borderId="65" xfId="0" applyFont="1" applyFill="1" applyBorder="1" applyAlignment="1">
      <alignment horizontal="left" vertical="center" wrapText="1"/>
    </xf>
    <xf numFmtId="0" fontId="0" fillId="0" borderId="1" xfId="0" applyBorder="1"/>
    <xf numFmtId="10" fontId="1" fillId="17" borderId="18" xfId="0" applyNumberFormat="1" applyFont="1" applyFill="1" applyBorder="1" applyAlignment="1">
      <alignment horizontal="center" vertical="center" wrapText="1"/>
    </xf>
    <xf numFmtId="165" fontId="68" fillId="9" borderId="8" xfId="0" applyNumberFormat="1" applyFont="1" applyFill="1" applyBorder="1" applyAlignment="1">
      <alignment horizontal="right" vertical="center" wrapText="1"/>
    </xf>
    <xf numFmtId="165" fontId="68" fillId="0" borderId="0" xfId="0" applyNumberFormat="1" applyFont="1" applyFill="1" applyBorder="1" applyAlignment="1">
      <alignment horizontal="right" vertical="center" wrapText="1"/>
    </xf>
    <xf numFmtId="165" fontId="68" fillId="0" borderId="17" xfId="0" applyNumberFormat="1" applyFont="1" applyFill="1" applyBorder="1" applyAlignment="1">
      <alignment horizontal="right" vertical="center" wrapText="1"/>
    </xf>
    <xf numFmtId="165" fontId="57" fillId="0" borderId="19" xfId="0" applyNumberFormat="1" applyFont="1" applyFill="1" applyBorder="1" applyAlignment="1">
      <alignment horizontal="right" vertical="center" wrapText="1"/>
    </xf>
    <xf numFmtId="165" fontId="68" fillId="9" borderId="12" xfId="0" applyNumberFormat="1" applyFont="1" applyFill="1" applyBorder="1" applyAlignment="1">
      <alignment horizontal="right" vertical="center" wrapText="1"/>
    </xf>
    <xf numFmtId="165" fontId="20" fillId="0" borderId="91" xfId="0" applyNumberFormat="1" applyFont="1" applyFill="1" applyBorder="1" applyAlignment="1">
      <alignment horizontal="right" vertical="center" wrapText="1"/>
    </xf>
    <xf numFmtId="0" fontId="50" fillId="0" borderId="1" xfId="0" applyFont="1" applyBorder="1"/>
    <xf numFmtId="165" fontId="20" fillId="0" borderId="19" xfId="0" applyNumberFormat="1" applyFont="1" applyFill="1" applyBorder="1" applyAlignment="1">
      <alignment horizontal="right" vertical="center" wrapText="1"/>
    </xf>
    <xf numFmtId="165" fontId="20" fillId="0" borderId="65" xfId="0" applyNumberFormat="1" applyFont="1" applyFill="1" applyBorder="1" applyAlignment="1">
      <alignment horizontal="right" vertical="center" wrapText="1"/>
    </xf>
    <xf numFmtId="165" fontId="20" fillId="0" borderId="20" xfId="0" applyNumberFormat="1" applyFont="1" applyFill="1" applyBorder="1" applyAlignment="1">
      <alignment horizontal="right" vertical="center" wrapText="1"/>
    </xf>
    <xf numFmtId="0" fontId="50" fillId="0" borderId="65" xfId="0" applyFont="1" applyBorder="1"/>
    <xf numFmtId="165" fontId="20" fillId="0" borderId="7" xfId="0" quotePrefix="1" applyNumberFormat="1" applyFont="1" applyFill="1" applyBorder="1" applyAlignment="1">
      <alignment horizontal="center" vertical="center" wrapText="1"/>
    </xf>
    <xf numFmtId="165" fontId="20" fillId="0" borderId="18"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center" vertical="center" wrapText="1"/>
    </xf>
    <xf numFmtId="0" fontId="0" fillId="0" borderId="24" xfId="0" applyBorder="1"/>
    <xf numFmtId="165" fontId="20" fillId="2" borderId="7" xfId="0" applyNumberFormat="1" applyFont="1" applyFill="1" applyBorder="1" applyAlignment="1">
      <alignment horizontal="right" vertical="center" wrapText="1"/>
    </xf>
    <xf numFmtId="165" fontId="84" fillId="2" borderId="10" xfId="0" applyNumberFormat="1" applyFont="1" applyFill="1" applyBorder="1" applyAlignment="1">
      <alignment horizontal="right" vertical="center" wrapText="1"/>
    </xf>
    <xf numFmtId="0" fontId="1" fillId="18" borderId="22" xfId="0" applyFont="1" applyFill="1" applyBorder="1" applyAlignment="1">
      <alignment horizontal="left" vertical="center"/>
    </xf>
    <xf numFmtId="0" fontId="1" fillId="18" borderId="65" xfId="0" applyFont="1" applyFill="1" applyBorder="1" applyAlignment="1">
      <alignment horizontal="left" vertical="center"/>
    </xf>
    <xf numFmtId="0" fontId="1" fillId="18" borderId="20" xfId="0" applyFont="1" applyFill="1" applyBorder="1" applyAlignment="1">
      <alignment horizontal="left" vertical="center"/>
    </xf>
    <xf numFmtId="0" fontId="1" fillId="18" borderId="23" xfId="0" applyFont="1" applyFill="1" applyBorder="1" applyAlignment="1">
      <alignment horizontal="left" vertical="center"/>
    </xf>
    <xf numFmtId="0" fontId="1" fillId="18" borderId="11" xfId="0" applyFont="1" applyFill="1" applyBorder="1" applyAlignment="1">
      <alignment horizontal="left" vertical="center"/>
    </xf>
    <xf numFmtId="0" fontId="1" fillId="18" borderId="21" xfId="0" applyFont="1" applyFill="1" applyBorder="1" applyAlignment="1">
      <alignment horizontal="left" vertical="center"/>
    </xf>
    <xf numFmtId="165" fontId="51" fillId="3" borderId="7" xfId="0" applyNumberFormat="1" applyFont="1" applyFill="1" applyBorder="1" applyAlignment="1">
      <alignment horizontal="center" vertical="center"/>
    </xf>
    <xf numFmtId="165" fontId="51" fillId="3" borderId="12" xfId="0" applyNumberFormat="1" applyFont="1" applyFill="1" applyBorder="1" applyAlignment="1">
      <alignment horizontal="center" vertical="center"/>
    </xf>
    <xf numFmtId="165" fontId="51" fillId="8" borderId="12" xfId="0" applyNumberFormat="1" applyFont="1" applyFill="1" applyBorder="1" applyAlignment="1">
      <alignment horizontal="center" vertical="center"/>
    </xf>
    <xf numFmtId="165" fontId="51" fillId="8" borderId="7" xfId="0" applyNumberFormat="1" applyFont="1" applyFill="1" applyBorder="1" applyAlignment="1">
      <alignment horizontal="center" vertical="center"/>
    </xf>
    <xf numFmtId="165" fontId="20" fillId="2" borderId="19" xfId="0" applyNumberFormat="1" applyFont="1" applyFill="1" applyBorder="1" applyAlignment="1">
      <alignment horizontal="right" vertical="center" wrapText="1"/>
    </xf>
    <xf numFmtId="165" fontId="20" fillId="2" borderId="12" xfId="0" applyNumberFormat="1" applyFont="1" applyFill="1" applyBorder="1" applyAlignment="1">
      <alignment horizontal="right" vertical="center" wrapText="1"/>
    </xf>
    <xf numFmtId="0" fontId="1" fillId="3" borderId="12" xfId="0" applyFont="1" applyFill="1" applyBorder="1" applyAlignment="1" applyProtection="1">
      <alignment horizontal="right"/>
    </xf>
    <xf numFmtId="0" fontId="27" fillId="0" borderId="49" xfId="0" applyFont="1" applyBorder="1" applyAlignment="1">
      <alignment horizontal="left" vertical="center" wrapText="1"/>
    </xf>
    <xf numFmtId="0" fontId="56" fillId="0" borderId="0" xfId="0" applyFont="1"/>
    <xf numFmtId="0" fontId="56" fillId="0" borderId="0" xfId="0" applyFont="1" applyBorder="1" applyAlignment="1">
      <alignment vertical="center"/>
    </xf>
    <xf numFmtId="0" fontId="67" fillId="0" borderId="28" xfId="0" applyFont="1" applyBorder="1"/>
    <xf numFmtId="0" fontId="88" fillId="0" borderId="0" xfId="0" applyFont="1" applyFill="1" applyBorder="1" applyAlignment="1">
      <alignment wrapText="1"/>
    </xf>
    <xf numFmtId="0" fontId="88" fillId="0" borderId="0" xfId="0" applyFont="1" applyFill="1" applyBorder="1" applyAlignment="1">
      <alignment horizontal="center" vertical="center"/>
    </xf>
    <xf numFmtId="0" fontId="88" fillId="0" borderId="0" xfId="0" applyFont="1" applyFill="1" applyBorder="1"/>
    <xf numFmtId="168" fontId="88" fillId="0" borderId="0" xfId="0" applyNumberFormat="1" applyFont="1" applyFill="1" applyBorder="1"/>
    <xf numFmtId="0" fontId="89" fillId="0" borderId="0" xfId="0" applyFont="1" applyFill="1" applyBorder="1"/>
    <xf numFmtId="0" fontId="35" fillId="0" borderId="0" xfId="0" applyFont="1" applyFill="1" applyBorder="1" applyAlignment="1">
      <alignment horizontal="center" vertical="center" wrapText="1"/>
    </xf>
    <xf numFmtId="0" fontId="35" fillId="0" borderId="0" xfId="0" applyFont="1" applyFill="1" applyBorder="1" applyAlignment="1">
      <alignment horizontal="center" vertical="top" wrapText="1"/>
    </xf>
    <xf numFmtId="0" fontId="90" fillId="0" borderId="0" xfId="0" applyFont="1" applyFill="1" applyBorder="1" applyAlignment="1">
      <alignment horizontal="center" vertical="top" wrapText="1"/>
    </xf>
    <xf numFmtId="168" fontId="89" fillId="0" borderId="0" xfId="0" applyNumberFormat="1" applyFont="1" applyFill="1" applyBorder="1" applyAlignment="1">
      <alignment horizontal="center"/>
    </xf>
    <xf numFmtId="0" fontId="35" fillId="0" borderId="0" xfId="0" applyFont="1" applyFill="1" applyBorder="1" applyAlignment="1">
      <alignment horizontal="left" vertical="center" wrapText="1"/>
    </xf>
    <xf numFmtId="165" fontId="35" fillId="0" borderId="0" xfId="0" applyNumberFormat="1" applyFont="1" applyFill="1" applyBorder="1" applyAlignment="1">
      <alignment horizontal="right" vertical="center"/>
    </xf>
    <xf numFmtId="165" fontId="35" fillId="0" borderId="0" xfId="0" applyNumberFormat="1" applyFont="1" applyFill="1" applyBorder="1" applyAlignment="1">
      <alignment horizontal="right" vertical="center" wrapText="1"/>
    </xf>
    <xf numFmtId="168" fontId="35" fillId="0" borderId="0" xfId="0" applyNumberFormat="1" applyFont="1" applyFill="1" applyBorder="1" applyAlignment="1">
      <alignment horizontal="right" vertical="center" wrapText="1"/>
    </xf>
    <xf numFmtId="0" fontId="91" fillId="0" borderId="0" xfId="0" applyFont="1" applyFill="1" applyBorder="1" applyAlignment="1">
      <alignment horizontal="left" vertical="center" wrapText="1"/>
    </xf>
    <xf numFmtId="0" fontId="93" fillId="0" borderId="0" xfId="0" applyFont="1" applyFill="1" applyBorder="1" applyAlignment="1">
      <alignment horizontal="center" vertical="center" textRotation="255" wrapText="1"/>
    </xf>
    <xf numFmtId="166" fontId="35" fillId="0" borderId="0" xfId="0" quotePrefix="1" applyNumberFormat="1" applyFont="1" applyFill="1" applyBorder="1" applyAlignment="1">
      <alignment horizontal="left" vertical="center"/>
    </xf>
    <xf numFmtId="166" fontId="94" fillId="0" borderId="0" xfId="0" applyNumberFormat="1" applyFont="1" applyFill="1" applyBorder="1" applyAlignment="1">
      <alignment horizontal="left"/>
    </xf>
    <xf numFmtId="166" fontId="35" fillId="0" borderId="0" xfId="0" applyNumberFormat="1" applyFont="1" applyFill="1" applyBorder="1" applyAlignment="1">
      <alignment horizontal="left" vertical="center" wrapText="1"/>
    </xf>
    <xf numFmtId="10" fontId="35" fillId="0" borderId="0" xfId="4" applyNumberFormat="1" applyFont="1" applyFill="1" applyBorder="1" applyAlignment="1">
      <alignment horizontal="right" vertical="center" wrapText="1"/>
    </xf>
    <xf numFmtId="165" fontId="95" fillId="0" borderId="0" xfId="0" applyNumberFormat="1" applyFont="1" applyFill="1" applyBorder="1" applyAlignment="1">
      <alignment horizontal="right" vertical="center" wrapText="1"/>
    </xf>
    <xf numFmtId="166" fontId="92" fillId="0" borderId="0" xfId="0" applyNumberFormat="1" applyFont="1" applyFill="1" applyBorder="1" applyAlignment="1">
      <alignment horizontal="left" vertical="center" wrapText="1"/>
    </xf>
    <xf numFmtId="0" fontId="96" fillId="0" borderId="0" xfId="0" applyFont="1" applyFill="1" applyBorder="1" applyAlignment="1">
      <alignment wrapText="1"/>
    </xf>
    <xf numFmtId="0" fontId="93" fillId="0" borderId="0" xfId="0" applyFont="1" applyFill="1" applyBorder="1" applyAlignment="1">
      <alignment horizontal="left" vertical="center" wrapText="1"/>
    </xf>
    <xf numFmtId="166" fontId="95" fillId="0" borderId="0" xfId="0" applyNumberFormat="1" applyFont="1" applyFill="1" applyBorder="1" applyAlignment="1">
      <alignment horizontal="right" vertical="center" wrapText="1"/>
    </xf>
    <xf numFmtId="0" fontId="93" fillId="0" borderId="0" xfId="0" applyFont="1" applyFill="1" applyBorder="1" applyAlignment="1">
      <alignment horizontal="center" vertical="center" wrapText="1"/>
    </xf>
    <xf numFmtId="165" fontId="97" fillId="0" borderId="0" xfId="0" applyNumberFormat="1" applyFont="1" applyFill="1" applyBorder="1" applyAlignment="1">
      <alignment horizontal="center" vertical="center"/>
    </xf>
    <xf numFmtId="165" fontId="97" fillId="0" borderId="0" xfId="0" applyNumberFormat="1" applyFont="1" applyFill="1" applyBorder="1" applyAlignment="1">
      <alignment vertical="center"/>
    </xf>
    <xf numFmtId="165" fontId="95" fillId="0" borderId="0" xfId="0" applyNumberFormat="1" applyFont="1" applyFill="1" applyBorder="1" applyAlignment="1">
      <alignment horizontal="center" vertical="center" wrapText="1"/>
    </xf>
    <xf numFmtId="0" fontId="98" fillId="0" borderId="0" xfId="0" applyFont="1" applyFill="1" applyBorder="1" applyAlignment="1">
      <alignment vertical="center"/>
    </xf>
    <xf numFmtId="165" fontId="98" fillId="0" borderId="0" xfId="0" applyNumberFormat="1" applyFont="1" applyFill="1" applyBorder="1" applyAlignment="1">
      <alignment vertical="center"/>
    </xf>
    <xf numFmtId="1" fontId="35" fillId="0" borderId="0" xfId="0" applyNumberFormat="1" applyFont="1" applyFill="1" applyBorder="1" applyAlignment="1">
      <alignment horizontal="right" vertical="center"/>
    </xf>
    <xf numFmtId="0" fontId="89" fillId="0" borderId="0" xfId="0" applyFont="1" applyFill="1" applyBorder="1" applyAlignment="1">
      <alignment horizontal="center"/>
    </xf>
    <xf numFmtId="0" fontId="95" fillId="0" borderId="0" xfId="0" applyFont="1" applyFill="1" applyBorder="1" applyAlignment="1">
      <alignment horizontal="left" vertical="center" wrapText="1"/>
    </xf>
    <xf numFmtId="0" fontId="95" fillId="0" borderId="0" xfId="0" applyFont="1" applyFill="1" applyBorder="1" applyAlignment="1">
      <alignment horizontal="center" vertical="center" wrapText="1"/>
    </xf>
    <xf numFmtId="0" fontId="95" fillId="0" borderId="0" xfId="0" applyFont="1" applyFill="1" applyBorder="1" applyAlignment="1">
      <alignment horizontal="right"/>
    </xf>
    <xf numFmtId="0" fontId="97" fillId="0" borderId="0" xfId="0" applyFont="1" applyFill="1" applyBorder="1"/>
    <xf numFmtId="0" fontId="35" fillId="0" borderId="0" xfId="0" applyFont="1" applyFill="1" applyBorder="1" applyAlignment="1">
      <alignment horizontal="right"/>
    </xf>
    <xf numFmtId="0" fontId="35" fillId="0" borderId="0" xfId="0" applyFont="1" applyFill="1" applyBorder="1" applyAlignment="1">
      <alignment horizontal="right" vertical="center"/>
    </xf>
    <xf numFmtId="0" fontId="88" fillId="0" borderId="0" xfId="0" applyFont="1" applyFill="1" applyBorder="1" applyAlignment="1">
      <alignment vertical="center"/>
    </xf>
    <xf numFmtId="165" fontId="88" fillId="0" borderId="0" xfId="0" applyNumberFormat="1" applyFont="1" applyFill="1" applyBorder="1" applyAlignment="1">
      <alignment vertical="center"/>
    </xf>
    <xf numFmtId="165" fontId="88" fillId="0" borderId="0" xfId="0" applyNumberFormat="1" applyFont="1" applyFill="1" applyBorder="1"/>
    <xf numFmtId="0" fontId="35" fillId="0" borderId="0" xfId="0" applyFont="1" applyFill="1" applyBorder="1" applyAlignment="1">
      <alignment horizontal="center" vertical="center" textRotation="255"/>
    </xf>
    <xf numFmtId="0" fontId="35" fillId="0" borderId="0" xfId="0" quotePrefix="1" applyFont="1" applyFill="1" applyBorder="1" applyAlignment="1">
      <alignment horizontal="left" vertical="center"/>
    </xf>
    <xf numFmtId="0" fontId="92" fillId="0" borderId="0" xfId="0" quotePrefix="1" applyFont="1" applyFill="1" applyBorder="1" applyAlignment="1">
      <alignment horizontal="left" vertical="center" wrapText="1"/>
    </xf>
    <xf numFmtId="10" fontId="95" fillId="0" borderId="0" xfId="0" quotePrefix="1" applyNumberFormat="1" applyFont="1" applyFill="1" applyBorder="1" applyAlignment="1">
      <alignment horizontal="center" vertical="center" wrapText="1"/>
    </xf>
    <xf numFmtId="10" fontId="35" fillId="0" borderId="0" xfId="0" applyNumberFormat="1" applyFont="1" applyFill="1" applyBorder="1" applyAlignment="1">
      <alignment horizontal="center" vertical="center" wrapText="1"/>
    </xf>
    <xf numFmtId="0" fontId="35" fillId="0" borderId="0" xfId="0" applyFont="1" applyFill="1" applyBorder="1" applyAlignment="1">
      <alignment horizontal="centerContinuous" vertical="center" wrapText="1"/>
    </xf>
    <xf numFmtId="10" fontId="35" fillId="0" borderId="0" xfId="0" applyNumberFormat="1" applyFont="1" applyFill="1" applyBorder="1" applyAlignment="1">
      <alignment horizontal="centerContinuous" vertical="center" wrapText="1"/>
    </xf>
    <xf numFmtId="0" fontId="35" fillId="0" borderId="0" xfId="0" applyFont="1" applyFill="1" applyBorder="1" applyAlignment="1">
      <alignment horizontal="centerContinuous" vertical="center"/>
    </xf>
    <xf numFmtId="0" fontId="88" fillId="0" borderId="0" xfId="0" applyFont="1" applyFill="1" applyBorder="1" applyAlignment="1">
      <alignment horizontal="right"/>
    </xf>
    <xf numFmtId="0" fontId="88" fillId="0" borderId="0" xfId="0" applyFont="1" applyFill="1" applyBorder="1" applyAlignment="1">
      <alignment horizontal="center"/>
    </xf>
    <xf numFmtId="0" fontId="88" fillId="0" borderId="0" xfId="0" applyFont="1" applyFill="1" applyBorder="1" applyAlignment="1">
      <alignment horizontal="left"/>
    </xf>
    <xf numFmtId="10" fontId="35" fillId="0" borderId="0" xfId="0" applyNumberFormat="1" applyFont="1" applyFill="1" applyBorder="1" applyAlignment="1">
      <alignment horizontal="centerContinuous" vertical="center"/>
    </xf>
    <xf numFmtId="0" fontId="88" fillId="0" borderId="0" xfId="0" quotePrefix="1" applyFont="1" applyFill="1" applyBorder="1"/>
    <xf numFmtId="0" fontId="88" fillId="0" borderId="0" xfId="0" applyFont="1" applyFill="1" applyBorder="1" applyAlignment="1">
      <alignment vertical="top" wrapText="1"/>
    </xf>
    <xf numFmtId="10" fontId="35" fillId="0" borderId="0" xfId="0" applyNumberFormat="1" applyFont="1" applyFill="1" applyBorder="1" applyAlignment="1">
      <alignment horizontal="center" vertical="center"/>
    </xf>
    <xf numFmtId="0" fontId="35" fillId="0" borderId="0" xfId="0" applyNumberFormat="1" applyFont="1" applyFill="1" applyBorder="1" applyAlignment="1">
      <alignment horizontal="right" vertical="center" wrapText="1"/>
    </xf>
    <xf numFmtId="0" fontId="98" fillId="0" borderId="0" xfId="0" applyFont="1" applyFill="1" applyBorder="1"/>
    <xf numFmtId="168" fontId="0" fillId="0" borderId="0" xfId="0" applyNumberFormat="1" applyAlignment="1">
      <alignment vertical="center"/>
    </xf>
    <xf numFmtId="0" fontId="27" fillId="0" borderId="0" xfId="0" applyFont="1" applyFill="1" applyBorder="1" applyAlignment="1">
      <alignment horizontal="left" vertical="center" wrapText="1"/>
    </xf>
    <xf numFmtId="0" fontId="17" fillId="0" borderId="0" xfId="0" quotePrefix="1" applyFont="1" applyAlignment="1">
      <alignment horizontal="left" vertical="center" wrapText="1"/>
    </xf>
    <xf numFmtId="0" fontId="17" fillId="0" borderId="0" xfId="0" applyFont="1" applyAlignment="1">
      <alignment horizontal="left" vertical="center" wrapText="1"/>
    </xf>
    <xf numFmtId="0" fontId="62" fillId="0" borderId="0" xfId="0" quotePrefix="1" applyFont="1" applyAlignment="1">
      <alignment horizontal="center" vertical="center" wrapText="1"/>
    </xf>
    <xf numFmtId="0" fontId="62" fillId="3" borderId="0" xfId="0" quotePrefix="1" applyFont="1" applyFill="1" applyAlignment="1">
      <alignment horizontal="center" vertical="center" wrapText="1"/>
    </xf>
    <xf numFmtId="0" fontId="15" fillId="0" borderId="0" xfId="0" applyFont="1" applyAlignment="1">
      <alignment horizontal="left" vertical="center" wrapText="1"/>
    </xf>
    <xf numFmtId="0" fontId="48" fillId="0" borderId="0" xfId="0" quotePrefix="1" applyFont="1" applyAlignment="1">
      <alignment horizontal="left" vertical="center" wrapText="1"/>
    </xf>
    <xf numFmtId="0" fontId="48" fillId="0" borderId="0" xfId="0" applyFont="1" applyAlignment="1">
      <alignment horizontal="left" vertical="center" wrapText="1"/>
    </xf>
    <xf numFmtId="165" fontId="1" fillId="0" borderId="16" xfId="0" quotePrefix="1" applyNumberFormat="1" applyFont="1" applyFill="1" applyBorder="1" applyAlignment="1">
      <alignment horizontal="left" vertical="center" wrapText="1"/>
    </xf>
    <xf numFmtId="165" fontId="1" fillId="0" borderId="1" xfId="0" quotePrefix="1" applyNumberFormat="1" applyFont="1" applyFill="1" applyBorder="1" applyAlignment="1">
      <alignment horizontal="left" vertical="center" wrapText="1"/>
    </xf>
    <xf numFmtId="165" fontId="1" fillId="0" borderId="62" xfId="0" quotePrefix="1" applyNumberFormat="1" applyFont="1" applyFill="1" applyBorder="1" applyAlignment="1">
      <alignment horizontal="left" vertical="center" wrapText="1"/>
    </xf>
    <xf numFmtId="165" fontId="1" fillId="0" borderId="8" xfId="0" quotePrefix="1" applyNumberFormat="1" applyFont="1" applyFill="1" applyBorder="1" applyAlignment="1">
      <alignment horizontal="left" vertical="center" wrapText="1"/>
    </xf>
    <xf numFmtId="0" fontId="26" fillId="0" borderId="0" xfId="0" applyFont="1" applyAlignment="1">
      <alignment horizontal="center"/>
    </xf>
    <xf numFmtId="0" fontId="1" fillId="13" borderId="25" xfId="0" applyFont="1" applyFill="1" applyBorder="1" applyAlignment="1">
      <alignment horizontal="center" vertical="center" wrapText="1"/>
    </xf>
    <xf numFmtId="0" fontId="1" fillId="13" borderId="50" xfId="0" applyFont="1" applyFill="1" applyBorder="1" applyAlignment="1">
      <alignment horizontal="center" vertical="center" wrapText="1"/>
    </xf>
    <xf numFmtId="0" fontId="1" fillId="14" borderId="60" xfId="0" applyFont="1" applyFill="1" applyBorder="1" applyAlignment="1">
      <alignment horizontal="center" vertical="center" wrapText="1"/>
    </xf>
    <xf numFmtId="0" fontId="1" fillId="14" borderId="13" xfId="0" applyFont="1" applyFill="1" applyBorder="1" applyAlignment="1">
      <alignment horizontal="center" vertical="center" wrapText="1"/>
    </xf>
    <xf numFmtId="165" fontId="1" fillId="0" borderId="60" xfId="0" quotePrefix="1" applyNumberFormat="1" applyFont="1" applyFill="1" applyBorder="1" applyAlignment="1">
      <alignment horizontal="left" vertical="center" wrapText="1"/>
    </xf>
    <xf numFmtId="165" fontId="1" fillId="0" borderId="64" xfId="0" quotePrefix="1" applyNumberFormat="1" applyFont="1" applyFill="1" applyBorder="1" applyAlignment="1">
      <alignment horizontal="left" vertical="center" wrapText="1"/>
    </xf>
    <xf numFmtId="166" fontId="47" fillId="0" borderId="65" xfId="0" quotePrefix="1" applyNumberFormat="1"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2" fillId="0" borderId="8"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5" fillId="0" borderId="19" xfId="0" applyFont="1" applyBorder="1" applyAlignment="1">
      <alignment horizontal="center" vertical="center" textRotation="255" wrapText="1"/>
    </xf>
    <xf numFmtId="0" fontId="45" fillId="0" borderId="24" xfId="0" applyFont="1" applyBorder="1" applyAlignment="1">
      <alignment horizontal="center" vertical="center" textRotation="255" wrapText="1"/>
    </xf>
    <xf numFmtId="0" fontId="45" fillId="0" borderId="12" xfId="0" applyFont="1" applyBorder="1" applyAlignment="1">
      <alignment horizontal="center" vertical="center" textRotation="255" wrapText="1"/>
    </xf>
    <xf numFmtId="0" fontId="1" fillId="0" borderId="18" xfId="0" applyFont="1" applyFill="1" applyBorder="1" applyAlignment="1">
      <alignment horizontal="left" vertical="center" wrapText="1"/>
    </xf>
    <xf numFmtId="166" fontId="47" fillId="0" borderId="0" xfId="0" quotePrefix="1" applyNumberFormat="1" applyFont="1" applyFill="1" applyBorder="1" applyAlignment="1">
      <alignment horizontal="left" vertical="center" wrapText="1"/>
    </xf>
    <xf numFmtId="0" fontId="45" fillId="0" borderId="19" xfId="0" applyFont="1" applyBorder="1" applyAlignment="1">
      <alignment vertical="center" textRotation="255"/>
    </xf>
    <xf numFmtId="0" fontId="45" fillId="0" borderId="24" xfId="0" applyFont="1" applyBorder="1" applyAlignment="1">
      <alignment vertical="center" textRotation="255"/>
    </xf>
    <xf numFmtId="0" fontId="45" fillId="0" borderId="12" xfId="0" applyFont="1" applyBorder="1" applyAlignment="1">
      <alignment vertical="center" textRotation="255"/>
    </xf>
    <xf numFmtId="0" fontId="45" fillId="0" borderId="66" xfId="0" applyFont="1" applyBorder="1" applyAlignment="1">
      <alignment horizontal="center" vertical="center" textRotation="255"/>
    </xf>
    <xf numFmtId="0" fontId="45" fillId="0" borderId="67" xfId="0" applyFont="1" applyBorder="1" applyAlignment="1">
      <alignment horizontal="center" vertical="center" textRotation="255"/>
    </xf>
    <xf numFmtId="0" fontId="45" fillId="0" borderId="68" xfId="0" applyFont="1" applyBorder="1" applyAlignment="1">
      <alignment horizontal="center" vertical="center" textRotation="255"/>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166" fontId="1" fillId="0" borderId="0" xfId="0" quotePrefix="1" applyNumberFormat="1" applyFont="1" applyFill="1" applyBorder="1" applyAlignment="1">
      <alignment horizontal="left" vertical="center" wrapText="1"/>
    </xf>
    <xf numFmtId="0" fontId="1" fillId="13" borderId="8"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8" xfId="0" applyFont="1" applyFill="1" applyBorder="1" applyAlignment="1">
      <alignment horizontal="center" vertical="center" wrapText="1"/>
    </xf>
    <xf numFmtId="0" fontId="26" fillId="0" borderId="0" xfId="0" applyFont="1" applyAlignment="1">
      <alignment horizontal="left"/>
    </xf>
    <xf numFmtId="0" fontId="35" fillId="0" borderId="0" xfId="0" applyFont="1" applyFill="1" applyBorder="1" applyAlignment="1">
      <alignment horizontal="left" vertical="center" wrapText="1"/>
    </xf>
    <xf numFmtId="0" fontId="95" fillId="0" borderId="0" xfId="0" applyFont="1" applyFill="1" applyBorder="1" applyAlignment="1">
      <alignment horizontal="center" vertical="center" wrapText="1"/>
    </xf>
    <xf numFmtId="0" fontId="89" fillId="0" borderId="0" xfId="0" applyFont="1" applyFill="1" applyBorder="1" applyAlignment="1">
      <alignment horizontal="left"/>
    </xf>
    <xf numFmtId="166" fontId="95" fillId="0" borderId="0" xfId="0" quotePrefix="1" applyNumberFormat="1" applyFont="1" applyFill="1" applyBorder="1" applyAlignment="1">
      <alignment horizontal="left" vertical="center" wrapText="1"/>
    </xf>
    <xf numFmtId="0" fontId="93" fillId="0" borderId="0" xfId="0" applyFont="1" applyFill="1" applyBorder="1" applyAlignment="1">
      <alignment horizontal="center" vertical="center" textRotation="255" wrapText="1"/>
    </xf>
    <xf numFmtId="0" fontId="1" fillId="8" borderId="8" xfId="0" applyFont="1" applyFill="1" applyBorder="1" applyAlignment="1">
      <alignment horizontal="center" vertical="center" wrapText="1"/>
    </xf>
    <xf numFmtId="0" fontId="0" fillId="0" borderId="18" xfId="0" applyBorder="1" applyAlignment="1">
      <alignment horizontal="center" vertical="center" wrapText="1"/>
    </xf>
    <xf numFmtId="0" fontId="42" fillId="0" borderId="8"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1" fillId="12" borderId="8"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1" fillId="8" borderId="18"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71" fillId="10" borderId="16"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26" fillId="0" borderId="0" xfId="0" applyFont="1" applyAlignment="1">
      <alignment horizontal="center" vertical="center" wrapText="1"/>
    </xf>
    <xf numFmtId="0" fontId="70" fillId="12" borderId="66" xfId="0" applyFont="1" applyFill="1" applyBorder="1" applyAlignment="1">
      <alignment horizontal="center" vertical="center" textRotation="255" wrapText="1"/>
    </xf>
    <xf numFmtId="0" fontId="70" fillId="12" borderId="67" xfId="0" applyFont="1" applyFill="1" applyBorder="1" applyAlignment="1">
      <alignment horizontal="center" vertical="center" textRotation="255" wrapText="1"/>
    </xf>
    <xf numFmtId="0" fontId="70" fillId="12" borderId="68" xfId="0" applyFont="1" applyFill="1" applyBorder="1" applyAlignment="1">
      <alignment horizontal="center" vertical="center" textRotation="255" wrapText="1"/>
    </xf>
    <xf numFmtId="0" fontId="1" fillId="3" borderId="8" xfId="0" applyFont="1" applyFill="1" applyBorder="1" applyAlignment="1">
      <alignment horizontal="left" vertical="center" wrapText="1"/>
    </xf>
    <xf numFmtId="0" fontId="1" fillId="3" borderId="1"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6" fillId="0" borderId="18" xfId="0" applyFont="1" applyFill="1" applyBorder="1" applyAlignment="1">
      <alignment horizontal="left" vertical="center" wrapText="1"/>
    </xf>
    <xf numFmtId="0" fontId="47" fillId="9" borderId="1" xfId="0" applyFont="1" applyFill="1" applyBorder="1" applyAlignment="1">
      <alignment horizontal="left" vertical="center" wrapText="1"/>
    </xf>
    <xf numFmtId="0" fontId="47" fillId="9" borderId="18" xfId="0" applyFont="1" applyFill="1" applyBorder="1" applyAlignment="1">
      <alignment horizontal="left" vertical="center" wrapText="1"/>
    </xf>
    <xf numFmtId="0" fontId="47" fillId="9" borderId="8" xfId="0" applyFont="1" applyFill="1" applyBorder="1" applyAlignment="1">
      <alignment horizontal="left" vertical="center" wrapText="1"/>
    </xf>
    <xf numFmtId="0" fontId="73" fillId="3" borderId="66" xfId="0" applyFont="1" applyFill="1" applyBorder="1" applyAlignment="1">
      <alignment horizontal="center" vertical="center" textRotation="255" wrapText="1"/>
    </xf>
    <xf numFmtId="0" fontId="73" fillId="3" borderId="57" xfId="0" applyFont="1" applyFill="1" applyBorder="1" applyAlignment="1">
      <alignment horizontal="center" vertical="center" textRotation="255" wrapText="1"/>
    </xf>
    <xf numFmtId="0" fontId="70" fillId="16" borderId="86" xfId="0" applyFont="1" applyFill="1" applyBorder="1" applyAlignment="1">
      <alignment horizontal="center" vertical="center" textRotation="255" wrapText="1"/>
    </xf>
    <xf numFmtId="0" fontId="70" fillId="16" borderId="87" xfId="0" applyFont="1" applyFill="1" applyBorder="1" applyAlignment="1">
      <alignment horizontal="center" vertical="center" textRotation="255" wrapText="1"/>
    </xf>
    <xf numFmtId="0" fontId="70" fillId="16" borderId="88" xfId="0" applyFont="1" applyFill="1" applyBorder="1" applyAlignment="1">
      <alignment horizontal="center" vertical="center" textRotation="255" wrapText="1"/>
    </xf>
    <xf numFmtId="0" fontId="47" fillId="9" borderId="28" xfId="0" applyFont="1" applyFill="1" applyBorder="1" applyAlignment="1">
      <alignment horizontal="left" vertical="center" wrapText="1"/>
    </xf>
    <xf numFmtId="0" fontId="70" fillId="12" borderId="82" xfId="0" applyFont="1" applyFill="1" applyBorder="1" applyAlignment="1">
      <alignment horizontal="center" vertical="center" textRotation="255" wrapText="1"/>
    </xf>
    <xf numFmtId="0" fontId="70" fillId="12" borderId="83" xfId="0" applyFont="1" applyFill="1" applyBorder="1" applyAlignment="1">
      <alignment horizontal="center" vertical="center" textRotation="255" wrapText="1"/>
    </xf>
    <xf numFmtId="0" fontId="70" fillId="12" borderId="84" xfId="0" applyFont="1" applyFill="1" applyBorder="1" applyAlignment="1">
      <alignment horizontal="center" vertical="center" textRotation="255" wrapText="1"/>
    </xf>
    <xf numFmtId="0" fontId="70" fillId="3" borderId="82" xfId="0" applyFont="1" applyFill="1" applyBorder="1" applyAlignment="1">
      <alignment horizontal="center" vertical="center" textRotation="255" wrapText="1"/>
    </xf>
    <xf numFmtId="0" fontId="70" fillId="3" borderId="85" xfId="0" applyFont="1" applyFill="1" applyBorder="1" applyAlignment="1">
      <alignment horizontal="center" vertical="center" textRotation="255" wrapText="1"/>
    </xf>
    <xf numFmtId="0" fontId="1" fillId="18" borderId="8" xfId="0" applyFont="1" applyFill="1" applyBorder="1" applyAlignment="1">
      <alignment horizontal="left" vertical="center" wrapText="1"/>
    </xf>
    <xf numFmtId="0" fontId="1" fillId="18" borderId="1"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12" borderId="18" xfId="0" applyFont="1" applyFill="1" applyBorder="1" applyAlignment="1">
      <alignment horizontal="left" vertical="center" wrapText="1"/>
    </xf>
    <xf numFmtId="0" fontId="70" fillId="3" borderId="66" xfId="0" applyFont="1" applyFill="1" applyBorder="1" applyAlignment="1">
      <alignment horizontal="center" vertical="center" textRotation="255" wrapText="1"/>
    </xf>
    <xf numFmtId="0" fontId="70" fillId="3" borderId="67" xfId="0" applyFont="1" applyFill="1" applyBorder="1" applyAlignment="1">
      <alignment horizontal="center" vertical="center" textRotation="255" wrapText="1"/>
    </xf>
    <xf numFmtId="0" fontId="70" fillId="3" borderId="68" xfId="0" applyFont="1" applyFill="1" applyBorder="1" applyAlignment="1">
      <alignment horizontal="center" vertical="center" textRotation="255" wrapText="1"/>
    </xf>
    <xf numFmtId="0" fontId="71" fillId="12" borderId="66" xfId="0" applyFont="1" applyFill="1" applyBorder="1" applyAlignment="1">
      <alignment horizontal="center" vertical="center" textRotation="255" wrapText="1"/>
    </xf>
    <xf numFmtId="0" fontId="71" fillId="12" borderId="67" xfId="0" applyFont="1" applyFill="1" applyBorder="1" applyAlignment="1">
      <alignment horizontal="center" vertical="center" textRotation="255" wrapText="1"/>
    </xf>
    <xf numFmtId="0" fontId="71" fillId="12" borderId="68" xfId="0" applyFont="1" applyFill="1" applyBorder="1" applyAlignment="1">
      <alignment horizontal="center" vertical="center" textRotation="255" wrapText="1"/>
    </xf>
    <xf numFmtId="0" fontId="63" fillId="0" borderId="16" xfId="0" applyFont="1" applyFill="1" applyBorder="1" applyAlignment="1">
      <alignment horizontal="left" vertical="center" wrapText="1"/>
    </xf>
    <xf numFmtId="0" fontId="63" fillId="0" borderId="18" xfId="0" applyFont="1" applyFill="1" applyBorder="1" applyAlignment="1">
      <alignment horizontal="left" vertical="center" wrapText="1"/>
    </xf>
    <xf numFmtId="0" fontId="63" fillId="0" borderId="0" xfId="0" applyFont="1" applyFill="1" applyBorder="1" applyAlignment="1">
      <alignment horizontal="left" vertical="center" wrapText="1"/>
    </xf>
    <xf numFmtId="0" fontId="70" fillId="3" borderId="73" xfId="0" applyFont="1" applyFill="1" applyBorder="1" applyAlignment="1">
      <alignment horizontal="center" vertical="center" textRotation="255" wrapText="1"/>
    </xf>
    <xf numFmtId="0" fontId="70" fillId="16" borderId="66" xfId="0" applyFont="1" applyFill="1" applyBorder="1" applyAlignment="1">
      <alignment horizontal="center" vertical="center" textRotation="255" wrapText="1"/>
    </xf>
    <xf numFmtId="0" fontId="70" fillId="16" borderId="67" xfId="0" applyFont="1" applyFill="1" applyBorder="1" applyAlignment="1">
      <alignment horizontal="center" vertical="center" textRotation="255" wrapText="1"/>
    </xf>
    <xf numFmtId="0" fontId="70" fillId="16" borderId="68" xfId="0" applyFont="1" applyFill="1" applyBorder="1" applyAlignment="1">
      <alignment horizontal="center" vertical="center" textRotation="255" wrapText="1"/>
    </xf>
    <xf numFmtId="0" fontId="70" fillId="16" borderId="28" xfId="0" applyFont="1" applyFill="1" applyBorder="1" applyAlignment="1">
      <alignment horizontal="center" vertical="center" textRotation="255" wrapText="1"/>
    </xf>
    <xf numFmtId="0" fontId="20" fillId="12" borderId="42" xfId="0" applyFont="1" applyFill="1" applyBorder="1" applyAlignment="1">
      <alignment horizontal="left" vertical="center" wrapText="1"/>
    </xf>
    <xf numFmtId="0" fontId="0" fillId="0" borderId="42" xfId="0" applyBorder="1" applyAlignment="1">
      <alignment vertical="center" wrapText="1"/>
    </xf>
  </cellXfs>
  <cellStyles count="7">
    <cellStyle name="Euro" xfId="1" xr:uid="{00000000-0005-0000-0000-000000000000}"/>
    <cellStyle name="Euro 2" xfId="6" xr:uid="{8002780D-8D44-4505-B2CC-AF01CC8C7F81}"/>
    <cellStyle name="Milliers 2" xfId="2" xr:uid="{00000000-0005-0000-0000-000001000000}"/>
    <cellStyle name="Normal" xfId="0" builtinId="0"/>
    <cellStyle name="Normal 2" xfId="3" xr:uid="{00000000-0005-0000-0000-000003000000}"/>
    <cellStyle name="Pourcentage" xfId="4" builtinId="5"/>
    <cellStyle name="Pourcentage 2" xfId="5" xr:uid="{00000000-0005-0000-0000-000005000000}"/>
  </cellStyles>
  <dxfs count="0"/>
  <tableStyles count="0" defaultTableStyle="TableStyleMedium2" defaultPivotStyle="PivotStyleLight16"/>
  <colors>
    <mruColors>
      <color rgb="FFCCFFCC"/>
      <color rgb="FF009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opLeftCell="A7" workbookViewId="0">
      <selection activeCell="A16" sqref="A16"/>
    </sheetView>
  </sheetViews>
  <sheetFormatPr baseColWidth="10" defaultRowHeight="15" x14ac:dyDescent="0.25"/>
  <cols>
    <col min="1" max="1" width="75.6328125" style="120" customWidth="1"/>
    <col min="2" max="2" width="7.08984375" style="120" customWidth="1"/>
    <col min="3" max="3" width="97" style="120" customWidth="1"/>
  </cols>
  <sheetData>
    <row r="1" spans="1:3" s="133" customFormat="1" ht="36.75" customHeight="1" x14ac:dyDescent="0.25">
      <c r="A1" s="768" t="s">
        <v>92</v>
      </c>
      <c r="B1" s="768"/>
      <c r="C1" s="768"/>
    </row>
    <row r="2" spans="1:3" s="133" customFormat="1" ht="35.25" customHeight="1" x14ac:dyDescent="0.25">
      <c r="A2" s="769" t="s">
        <v>354</v>
      </c>
      <c r="B2" s="769"/>
      <c r="C2" s="769"/>
    </row>
    <row r="3" spans="1:3" s="133" customFormat="1" ht="51.75" customHeight="1" x14ac:dyDescent="0.25">
      <c r="A3" s="770" t="s">
        <v>104</v>
      </c>
      <c r="B3" s="770"/>
      <c r="C3" s="770"/>
    </row>
    <row r="4" spans="1:3" s="133" customFormat="1" ht="15.75" customHeight="1" x14ac:dyDescent="0.25">
      <c r="A4" s="151"/>
      <c r="B4" s="151"/>
      <c r="C4" s="151"/>
    </row>
    <row r="5" spans="1:3" s="7" customFormat="1" ht="33.75" customHeight="1" x14ac:dyDescent="0.25">
      <c r="A5" s="772" t="s">
        <v>108</v>
      </c>
      <c r="B5" s="772"/>
      <c r="C5" s="772"/>
    </row>
    <row r="6" spans="1:3" s="133" customFormat="1" ht="39.75" customHeight="1" x14ac:dyDescent="0.25">
      <c r="A6" s="771" t="s">
        <v>109</v>
      </c>
      <c r="B6" s="772"/>
      <c r="C6" s="772"/>
    </row>
    <row r="7" spans="1:3" s="133" customFormat="1" ht="62.25" customHeight="1" x14ac:dyDescent="0.25">
      <c r="A7" s="771" t="s">
        <v>194</v>
      </c>
      <c r="B7" s="772"/>
      <c r="C7" s="772"/>
    </row>
    <row r="8" spans="1:3" s="133" customFormat="1" ht="13.5" customHeight="1" x14ac:dyDescent="0.25">
      <c r="A8" s="163"/>
      <c r="B8" s="151"/>
      <c r="C8" s="151"/>
    </row>
    <row r="9" spans="1:3" s="162" customFormat="1" ht="19.5" customHeight="1" thickBot="1" x14ac:dyDescent="0.3">
      <c r="A9" s="766" t="s">
        <v>177</v>
      </c>
      <c r="B9" s="767"/>
      <c r="C9" s="767"/>
    </row>
    <row r="10" spans="1:3" s="136" customFormat="1" ht="27" customHeight="1" thickBot="1" x14ac:dyDescent="0.3">
      <c r="A10" s="134" t="s">
        <v>79</v>
      </c>
      <c r="B10" s="135"/>
      <c r="C10" s="134" t="s">
        <v>80</v>
      </c>
    </row>
    <row r="11" spans="1:3" s="136" customFormat="1" ht="11.25" customHeight="1" x14ac:dyDescent="0.25">
      <c r="A11" s="339"/>
      <c r="B11" s="135"/>
      <c r="C11" s="339"/>
    </row>
    <row r="12" spans="1:3" s="136" customFormat="1" ht="72" customHeight="1" x14ac:dyDescent="0.25">
      <c r="A12" s="340" t="s">
        <v>176</v>
      </c>
      <c r="B12" s="135"/>
      <c r="C12" s="424" t="s">
        <v>344</v>
      </c>
    </row>
    <row r="13" spans="1:3" x14ac:dyDescent="0.25">
      <c r="A13" s="137"/>
      <c r="B13" s="137"/>
      <c r="C13" s="137"/>
    </row>
    <row r="14" spans="1:3" ht="180.75" customHeight="1" x14ac:dyDescent="0.25">
      <c r="A14" s="138" t="s">
        <v>173</v>
      </c>
      <c r="B14" s="139"/>
      <c r="C14" s="140" t="s">
        <v>113</v>
      </c>
    </row>
    <row r="15" spans="1:3" x14ac:dyDescent="0.25">
      <c r="B15" s="137"/>
    </row>
    <row r="16" spans="1:3" ht="79.5" customHeight="1" x14ac:dyDescent="0.25">
      <c r="A16" s="141" t="s">
        <v>355</v>
      </c>
      <c r="C16" s="140" t="s">
        <v>172</v>
      </c>
    </row>
    <row r="17" spans="1:3" x14ac:dyDescent="0.25">
      <c r="A17" s="137"/>
      <c r="C17" s="137"/>
    </row>
    <row r="18" spans="1:3" ht="163.5" customHeight="1" x14ac:dyDescent="0.25">
      <c r="A18" s="149" t="s">
        <v>174</v>
      </c>
      <c r="C18" s="140" t="s">
        <v>112</v>
      </c>
    </row>
    <row r="19" spans="1:3" x14ac:dyDescent="0.25">
      <c r="A19" s="137"/>
      <c r="C19" s="137"/>
    </row>
    <row r="20" spans="1:3" ht="92.25" customHeight="1" x14ac:dyDescent="0.25">
      <c r="A20" s="142" t="s">
        <v>237</v>
      </c>
      <c r="C20" s="140" t="s">
        <v>110</v>
      </c>
    </row>
    <row r="22" spans="1:3" s="7" customFormat="1" ht="24.75" customHeight="1" x14ac:dyDescent="0.25">
      <c r="A22" s="299" t="s">
        <v>175</v>
      </c>
      <c r="B22" s="300"/>
      <c r="C22" s="301" t="s">
        <v>151</v>
      </c>
    </row>
  </sheetData>
  <sheetProtection sheet="1" objects="1" scenarios="1"/>
  <mergeCells count="7">
    <mergeCell ref="A9:C9"/>
    <mergeCell ref="A1:C1"/>
    <mergeCell ref="A2:C2"/>
    <mergeCell ref="A3:C3"/>
    <mergeCell ref="A7:C7"/>
    <mergeCell ref="A6:C6"/>
    <mergeCell ref="A5:C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R52"/>
  <sheetViews>
    <sheetView topLeftCell="A33" workbookViewId="0">
      <selection activeCell="D25" sqref="D25"/>
    </sheetView>
  </sheetViews>
  <sheetFormatPr baseColWidth="10" defaultColWidth="11.54296875" defaultRowHeight="15" x14ac:dyDescent="0.25"/>
  <cols>
    <col min="1" max="1" width="2.90625" customWidth="1"/>
    <col min="2" max="2" width="25.6328125" customWidth="1"/>
    <col min="3" max="3" width="6.453125" customWidth="1"/>
    <col min="14" max="14" width="2.81640625" customWidth="1"/>
  </cols>
  <sheetData>
    <row r="1" spans="2:16" ht="15.6" x14ac:dyDescent="0.3">
      <c r="B1" s="16" t="s">
        <v>186</v>
      </c>
    </row>
    <row r="2" spans="2:16" x14ac:dyDescent="0.25">
      <c r="P2" s="55"/>
    </row>
    <row r="3" spans="2:16" x14ac:dyDescent="0.25">
      <c r="P3" s="55"/>
    </row>
    <row r="4" spans="2:16" ht="16.2" thickBot="1" x14ac:dyDescent="0.35">
      <c r="B4" s="16" t="s">
        <v>44</v>
      </c>
      <c r="P4" s="55"/>
    </row>
    <row r="5" spans="2:16" ht="16.8" thickTop="1" thickBot="1" x14ac:dyDescent="0.35">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5">
      <c r="B6" s="354" t="s">
        <v>0</v>
      </c>
      <c r="C6" s="355"/>
      <c r="D6" s="356">
        <f>'Paramètres Tarifs'!C12</f>
        <v>0.2</v>
      </c>
      <c r="E6" s="356">
        <f>'Paramètres Tarifs'!D12</f>
        <v>1.53</v>
      </c>
      <c r="F6" s="356">
        <f>'Paramètres Tarifs'!E12</f>
        <v>1.76</v>
      </c>
      <c r="G6" s="356">
        <f>'Paramètres Tarifs'!F12</f>
        <v>1.97</v>
      </c>
      <c r="H6" s="356">
        <f>'Paramètres Tarifs'!G12</f>
        <v>2.19</v>
      </c>
      <c r="I6" s="356">
        <f>'Paramètres Tarifs'!H12</f>
        <v>2.41</v>
      </c>
      <c r="J6" s="356">
        <f>'Paramètres Tarifs'!I12</f>
        <v>2.61</v>
      </c>
      <c r="K6" s="356">
        <f>'Paramètres Tarifs'!J12</f>
        <v>3.19</v>
      </c>
      <c r="L6" s="356">
        <f>'Paramètres Tarifs'!K12</f>
        <v>3.78</v>
      </c>
      <c r="M6" s="356">
        <f>'Paramètres Tarifs'!L12</f>
        <v>4.3600000000000003</v>
      </c>
      <c r="O6" s="27"/>
      <c r="P6" s="59"/>
    </row>
    <row r="7" spans="2:16" ht="39" customHeight="1" thickBot="1" x14ac:dyDescent="0.3">
      <c r="B7" s="357" t="s">
        <v>46</v>
      </c>
      <c r="C7" s="358">
        <f>'Paramètres Tarifs'!C33</f>
        <v>3.19</v>
      </c>
      <c r="D7" s="359">
        <f>IF($C$7-D6&gt;0,$C$7-D6,0)</f>
        <v>2.99</v>
      </c>
      <c r="E7" s="359">
        <f t="shared" ref="E7:M7" si="0">IF($C$7-E6&gt;0,$C$7-E6,0)</f>
        <v>1.66</v>
      </c>
      <c r="F7" s="359">
        <f t="shared" si="0"/>
        <v>1.43</v>
      </c>
      <c r="G7" s="359">
        <f t="shared" si="0"/>
        <v>1.22</v>
      </c>
      <c r="H7" s="359">
        <f t="shared" si="0"/>
        <v>1</v>
      </c>
      <c r="I7" s="359">
        <f t="shared" si="0"/>
        <v>0.78</v>
      </c>
      <c r="J7" s="359">
        <f t="shared" si="0"/>
        <v>0.57999999999999996</v>
      </c>
      <c r="K7" s="359">
        <f t="shared" si="0"/>
        <v>0</v>
      </c>
      <c r="L7" s="359">
        <f t="shared" si="0"/>
        <v>0</v>
      </c>
      <c r="M7" s="359">
        <f t="shared" si="0"/>
        <v>0</v>
      </c>
      <c r="O7" s="28"/>
    </row>
    <row r="8" spans="2:16" ht="22.5" customHeight="1" thickBot="1" x14ac:dyDescent="0.3">
      <c r="B8" s="357" t="s">
        <v>28</v>
      </c>
      <c r="C8" s="358"/>
      <c r="D8" s="359">
        <f>D7+D6</f>
        <v>3.19</v>
      </c>
      <c r="E8" s="359">
        <f t="shared" ref="E8:M8" si="1">E7+E6</f>
        <v>3.19</v>
      </c>
      <c r="F8" s="359">
        <f t="shared" si="1"/>
        <v>3.19</v>
      </c>
      <c r="G8" s="359">
        <f t="shared" si="1"/>
        <v>3.19</v>
      </c>
      <c r="H8" s="359">
        <f t="shared" si="1"/>
        <v>3.19</v>
      </c>
      <c r="I8" s="359">
        <f t="shared" si="1"/>
        <v>3.19</v>
      </c>
      <c r="J8" s="359">
        <f t="shared" si="1"/>
        <v>3.19</v>
      </c>
      <c r="K8" s="359">
        <f t="shared" si="1"/>
        <v>3.19</v>
      </c>
      <c r="L8" s="359">
        <f t="shared" si="1"/>
        <v>3.78</v>
      </c>
      <c r="M8" s="359">
        <f t="shared" si="1"/>
        <v>4.3600000000000003</v>
      </c>
      <c r="O8" s="28"/>
    </row>
    <row r="9" spans="2:16" ht="30" customHeight="1" thickBot="1" x14ac:dyDescent="0.3">
      <c r="B9" s="360" t="s">
        <v>77</v>
      </c>
      <c r="C9" s="361"/>
      <c r="D9" s="71"/>
      <c r="E9" s="71"/>
      <c r="F9" s="71"/>
      <c r="G9" s="71"/>
      <c r="H9" s="71"/>
      <c r="I9" s="71"/>
      <c r="J9" s="71"/>
      <c r="K9" s="71"/>
      <c r="L9" s="71"/>
      <c r="M9" s="71"/>
      <c r="O9" s="28"/>
    </row>
    <row r="10" spans="2:16" s="1" customFormat="1" ht="15.6" thickTop="1" x14ac:dyDescent="0.25">
      <c r="B10" s="19"/>
      <c r="C10" s="5"/>
      <c r="D10" s="28"/>
      <c r="E10" s="28"/>
      <c r="F10" s="28"/>
      <c r="G10" s="28"/>
      <c r="H10" s="28"/>
      <c r="I10" s="28"/>
      <c r="J10" s="28"/>
      <c r="K10" s="28"/>
      <c r="L10" s="28"/>
      <c r="M10" s="28"/>
      <c r="O10" s="28"/>
    </row>
    <row r="11" spans="2:16" s="4" customFormat="1" ht="21" customHeight="1" thickBot="1" x14ac:dyDescent="0.35">
      <c r="B11" s="16" t="s">
        <v>45</v>
      </c>
      <c r="D11" s="28"/>
      <c r="E11" s="28"/>
      <c r="F11" s="28"/>
      <c r="G11" s="28"/>
      <c r="H11" s="28"/>
      <c r="I11" s="28"/>
      <c r="J11" s="28"/>
      <c r="K11" s="28"/>
      <c r="L11" s="61"/>
      <c r="M11" s="61"/>
    </row>
    <row r="12" spans="2:16" ht="16.2" thickTop="1" thickBot="1" x14ac:dyDescent="0.3">
      <c r="B12" s="122" t="s">
        <v>43</v>
      </c>
      <c r="C12" s="123">
        <v>0.03</v>
      </c>
      <c r="D12" s="38"/>
      <c r="E12" s="38"/>
      <c r="F12" s="38"/>
      <c r="G12" s="38"/>
      <c r="H12" s="38"/>
      <c r="I12" s="38"/>
      <c r="J12" s="38"/>
      <c r="K12" s="38"/>
    </row>
    <row r="13" spans="2:16" ht="40.200000000000003" thickBot="1" x14ac:dyDescent="0.3">
      <c r="B13" s="62" t="s">
        <v>54</v>
      </c>
      <c r="C13" s="63"/>
      <c r="D13" s="38"/>
      <c r="E13" s="38"/>
      <c r="F13" s="38"/>
      <c r="G13" s="38"/>
      <c r="H13" s="38"/>
      <c r="I13" s="38"/>
      <c r="J13" s="38"/>
      <c r="K13" s="38"/>
    </row>
    <row r="14" spans="2:16" ht="40.200000000000003" thickBot="1" x14ac:dyDescent="0.3">
      <c r="B14" s="124" t="s">
        <v>78</v>
      </c>
      <c r="C14" s="125"/>
      <c r="D14" s="38"/>
      <c r="E14" s="38"/>
      <c r="F14" s="38"/>
      <c r="G14" s="38"/>
      <c r="H14" s="38"/>
      <c r="I14" s="38"/>
      <c r="J14" s="38"/>
      <c r="K14" s="38"/>
    </row>
    <row r="15" spans="2:16" s="4" customFormat="1" ht="33" customHeight="1" x14ac:dyDescent="0.25">
      <c r="B15" s="784" t="s">
        <v>95</v>
      </c>
      <c r="C15" s="784"/>
    </row>
    <row r="16" spans="2:16" ht="16.2" thickBot="1" x14ac:dyDescent="0.35">
      <c r="B16" s="16"/>
    </row>
    <row r="17" spans="1:18" s="67" customFormat="1" ht="67.2" thickTop="1" thickBot="1" x14ac:dyDescent="0.3">
      <c r="D17" s="83" t="s">
        <v>94</v>
      </c>
      <c r="E17" s="80"/>
      <c r="G17" s="68" t="s">
        <v>96</v>
      </c>
      <c r="H17" s="80"/>
      <c r="J17" s="68" t="s">
        <v>97</v>
      </c>
      <c r="K17" s="80"/>
      <c r="M17" s="68" t="s">
        <v>101</v>
      </c>
      <c r="N17" s="69"/>
      <c r="O17" s="70">
        <f>+K17+H17+E17</f>
        <v>0</v>
      </c>
    </row>
    <row r="18" spans="1:18" ht="16.8" thickTop="1" thickBot="1" x14ac:dyDescent="0.35">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35">
      <c r="A19" s="797" t="s">
        <v>19</v>
      </c>
      <c r="B19" s="64" t="s">
        <v>24</v>
      </c>
      <c r="C19" s="65"/>
      <c r="D19" s="80"/>
      <c r="E19" s="80"/>
      <c r="F19" s="80"/>
      <c r="G19" s="80"/>
      <c r="H19" s="80"/>
      <c r="I19" s="80"/>
      <c r="J19" s="80"/>
      <c r="K19" s="80"/>
      <c r="L19" s="80"/>
      <c r="M19" s="80"/>
      <c r="O19" s="66">
        <f>SUM(D19:M19)</f>
        <v>0</v>
      </c>
    </row>
    <row r="20" spans="1:18" ht="24.75" customHeight="1" thickBot="1" x14ac:dyDescent="0.3">
      <c r="A20" s="798"/>
      <c r="B20" s="20" t="s">
        <v>32</v>
      </c>
      <c r="C20" s="30"/>
      <c r="D20" s="31"/>
      <c r="E20" s="31"/>
      <c r="F20" s="31"/>
      <c r="G20" s="31"/>
      <c r="H20" s="31"/>
      <c r="I20" s="31"/>
      <c r="J20" s="31"/>
      <c r="K20" s="31"/>
      <c r="L20" s="31"/>
      <c r="M20" s="31"/>
      <c r="O20" s="171">
        <f>SUM(D20:M20)</f>
        <v>0</v>
      </c>
    </row>
    <row r="21" spans="1:18" ht="19.5" customHeight="1" thickBot="1" x14ac:dyDescent="0.3">
      <c r="A21" s="798"/>
      <c r="B21" s="20" t="s">
        <v>13</v>
      </c>
      <c r="C21" s="11"/>
      <c r="D21" s="18">
        <f t="shared" ref="D21:M21" si="2">D20*D8</f>
        <v>0</v>
      </c>
      <c r="E21" s="18">
        <f t="shared" si="2"/>
        <v>0</v>
      </c>
      <c r="F21" s="18">
        <f t="shared" si="2"/>
        <v>0</v>
      </c>
      <c r="G21" s="18">
        <f t="shared" si="2"/>
        <v>0</v>
      </c>
      <c r="H21" s="18">
        <f t="shared" si="2"/>
        <v>0</v>
      </c>
      <c r="I21" s="18">
        <f t="shared" si="2"/>
        <v>0</v>
      </c>
      <c r="J21" s="18">
        <f t="shared" si="2"/>
        <v>0</v>
      </c>
      <c r="K21" s="76">
        <f t="shared" si="2"/>
        <v>0</v>
      </c>
      <c r="L21" s="76">
        <f t="shared" si="2"/>
        <v>0</v>
      </c>
      <c r="M21" s="76">
        <f t="shared" si="2"/>
        <v>0</v>
      </c>
      <c r="O21" s="164">
        <f t="shared" ref="O21:O27" si="3">SUM(D21:M21)</f>
        <v>0</v>
      </c>
      <c r="P21" s="3"/>
    </row>
    <row r="22" spans="1:18" ht="24.75" customHeight="1" thickBot="1" x14ac:dyDescent="0.3">
      <c r="A22" s="798"/>
      <c r="B22" s="20" t="s">
        <v>33</v>
      </c>
      <c r="C22" s="11"/>
      <c r="D22" s="32"/>
      <c r="E22" s="32"/>
      <c r="F22" s="32"/>
      <c r="G22" s="32"/>
      <c r="H22" s="32"/>
      <c r="I22" s="32"/>
      <c r="J22" s="32"/>
      <c r="K22" s="32"/>
      <c r="L22" s="32"/>
      <c r="M22" s="32"/>
      <c r="O22" s="171">
        <f t="shared" si="3"/>
        <v>0</v>
      </c>
    </row>
    <row r="23" spans="1:18" ht="15.6" thickBot="1" x14ac:dyDescent="0.3">
      <c r="A23" s="798"/>
      <c r="B23" s="20" t="s">
        <v>14</v>
      </c>
      <c r="C23" s="11"/>
      <c r="D23" s="18">
        <f t="shared" ref="D23:M23" si="4">D22*(D6+D7)</f>
        <v>0</v>
      </c>
      <c r="E23" s="18">
        <f t="shared" si="4"/>
        <v>0</v>
      </c>
      <c r="F23" s="18">
        <f t="shared" si="4"/>
        <v>0</v>
      </c>
      <c r="G23" s="18">
        <f t="shared" si="4"/>
        <v>0</v>
      </c>
      <c r="H23" s="18">
        <f t="shared" si="4"/>
        <v>0</v>
      </c>
      <c r="I23" s="18">
        <f t="shared" si="4"/>
        <v>0</v>
      </c>
      <c r="J23" s="18">
        <f t="shared" si="4"/>
        <v>0</v>
      </c>
      <c r="K23" s="76">
        <f t="shared" si="4"/>
        <v>0</v>
      </c>
      <c r="L23" s="76">
        <f t="shared" si="4"/>
        <v>0</v>
      </c>
      <c r="M23" s="76">
        <f t="shared" si="4"/>
        <v>0</v>
      </c>
      <c r="O23" s="24">
        <f t="shared" si="3"/>
        <v>0</v>
      </c>
    </row>
    <row r="24" spans="1:18" ht="15.6" thickBot="1" x14ac:dyDescent="0.3">
      <c r="A24" s="798"/>
      <c r="B24" s="20" t="s">
        <v>15</v>
      </c>
      <c r="C24" s="11"/>
      <c r="D24" s="18">
        <f>D21-D23</f>
        <v>0</v>
      </c>
      <c r="E24" s="18">
        <f t="shared" ref="E24:J24" si="5">E21-E23</f>
        <v>0</v>
      </c>
      <c r="F24" s="18">
        <f t="shared" si="5"/>
        <v>0</v>
      </c>
      <c r="G24" s="18">
        <f t="shared" si="5"/>
        <v>0</v>
      </c>
      <c r="H24" s="18">
        <f t="shared" si="5"/>
        <v>0</v>
      </c>
      <c r="I24" s="18">
        <f t="shared" si="5"/>
        <v>0</v>
      </c>
      <c r="J24" s="18">
        <f t="shared" si="5"/>
        <v>0</v>
      </c>
      <c r="K24" s="76">
        <f>K21-K23</f>
        <v>0</v>
      </c>
      <c r="L24" s="76">
        <f>L21-L23</f>
        <v>0</v>
      </c>
      <c r="M24" s="76">
        <f>M21-M23</f>
        <v>0</v>
      </c>
      <c r="O24" s="24">
        <f t="shared" si="3"/>
        <v>0</v>
      </c>
      <c r="P24" s="60"/>
    </row>
    <row r="25" spans="1:18" ht="15.6" thickBot="1" x14ac:dyDescent="0.3">
      <c r="A25" s="798"/>
      <c r="B25" s="20" t="s">
        <v>17</v>
      </c>
      <c r="C25" s="11"/>
      <c r="D25" s="18">
        <f t="shared" ref="D25:J25" si="6">+IF(D20&gt;0,D7*(D20-D22),0)</f>
        <v>0</v>
      </c>
      <c r="E25" s="18">
        <f t="shared" si="6"/>
        <v>0</v>
      </c>
      <c r="F25" s="18">
        <f t="shared" si="6"/>
        <v>0</v>
      </c>
      <c r="G25" s="18">
        <f t="shared" si="6"/>
        <v>0</v>
      </c>
      <c r="H25" s="18">
        <f t="shared" si="6"/>
        <v>0</v>
      </c>
      <c r="I25" s="18">
        <f t="shared" si="6"/>
        <v>0</v>
      </c>
      <c r="J25" s="18">
        <f t="shared" si="6"/>
        <v>0</v>
      </c>
      <c r="K25" s="71"/>
      <c r="L25" s="71"/>
      <c r="M25" s="71"/>
      <c r="O25" s="24">
        <f t="shared" si="3"/>
        <v>0</v>
      </c>
      <c r="P25" s="60"/>
      <c r="Q25" s="3"/>
    </row>
    <row r="26" spans="1:18" ht="15.6" thickBot="1" x14ac:dyDescent="0.3">
      <c r="A26" s="799"/>
      <c r="B26" s="20" t="s">
        <v>18</v>
      </c>
      <c r="C26" s="11"/>
      <c r="D26" s="18">
        <f>D24-D25</f>
        <v>0</v>
      </c>
      <c r="E26" s="18">
        <f t="shared" ref="E26:L26" si="7">E24-E25</f>
        <v>0</v>
      </c>
      <c r="F26" s="18">
        <f t="shared" si="7"/>
        <v>0</v>
      </c>
      <c r="G26" s="18">
        <f t="shared" si="7"/>
        <v>0</v>
      </c>
      <c r="H26" s="18">
        <f t="shared" si="7"/>
        <v>0</v>
      </c>
      <c r="I26" s="18">
        <f t="shared" si="7"/>
        <v>0</v>
      </c>
      <c r="J26" s="18">
        <f t="shared" si="7"/>
        <v>0</v>
      </c>
      <c r="K26" s="76">
        <f t="shared" si="7"/>
        <v>0</v>
      </c>
      <c r="L26" s="76">
        <f t="shared" si="7"/>
        <v>0</v>
      </c>
      <c r="M26" s="76">
        <f>M24</f>
        <v>0</v>
      </c>
      <c r="O26" s="24">
        <f t="shared" si="3"/>
        <v>0</v>
      </c>
      <c r="Q26" s="3"/>
      <c r="R26" s="3"/>
    </row>
    <row r="27" spans="1:18" ht="22.5" customHeight="1" thickTop="1" thickBot="1" x14ac:dyDescent="0.3">
      <c r="A27" s="21"/>
      <c r="B27" s="22" t="s">
        <v>66</v>
      </c>
      <c r="C27" s="11"/>
      <c r="D27" s="18">
        <f>+D26+D25</f>
        <v>0</v>
      </c>
      <c r="E27" s="18">
        <f t="shared" ref="E27:M27" si="8">+E26+E25</f>
        <v>0</v>
      </c>
      <c r="F27" s="18">
        <f t="shared" si="8"/>
        <v>0</v>
      </c>
      <c r="G27" s="18">
        <f>+G26+G25</f>
        <v>0</v>
      </c>
      <c r="H27" s="18">
        <f t="shared" si="8"/>
        <v>0</v>
      </c>
      <c r="I27" s="18">
        <f t="shared" si="8"/>
        <v>0</v>
      </c>
      <c r="J27" s="18">
        <f t="shared" si="8"/>
        <v>0</v>
      </c>
      <c r="K27" s="76">
        <f t="shared" si="8"/>
        <v>0</v>
      </c>
      <c r="L27" s="76">
        <f t="shared" si="8"/>
        <v>0</v>
      </c>
      <c r="M27" s="76">
        <f t="shared" si="8"/>
        <v>0</v>
      </c>
      <c r="O27" s="24">
        <f t="shared" si="3"/>
        <v>0</v>
      </c>
      <c r="Q27" s="3"/>
      <c r="R27" s="3"/>
    </row>
    <row r="28" spans="1:18" ht="15.6" thickBot="1" x14ac:dyDescent="0.3">
      <c r="D28" s="3"/>
      <c r="E28" s="3"/>
      <c r="F28" s="3"/>
      <c r="G28" s="3"/>
      <c r="H28" s="3"/>
      <c r="I28" s="3"/>
      <c r="J28" s="3"/>
      <c r="K28" s="3"/>
      <c r="L28" s="3"/>
      <c r="M28" s="3"/>
      <c r="O28" s="3"/>
    </row>
    <row r="29" spans="1:18" s="7" customFormat="1" ht="45" customHeight="1" thickBot="1" x14ac:dyDescent="0.3">
      <c r="A29" s="794" t="s">
        <v>29</v>
      </c>
      <c r="B29" s="22" t="s">
        <v>20</v>
      </c>
      <c r="C29" s="11"/>
      <c r="D29" s="72"/>
      <c r="E29" s="72"/>
      <c r="F29" s="72"/>
      <c r="G29" s="72"/>
      <c r="H29" s="72"/>
      <c r="I29" s="72"/>
      <c r="J29" s="72"/>
      <c r="K29" s="72"/>
      <c r="L29" s="72"/>
      <c r="M29" s="72"/>
      <c r="O29" s="172">
        <f t="shared" ref="O29:O35" si="9">SUM(D29:M29)</f>
        <v>0</v>
      </c>
    </row>
    <row r="30" spans="1:18" s="7" customFormat="1" ht="26.25" customHeight="1" thickTop="1" thickBot="1" x14ac:dyDescent="0.3">
      <c r="A30" s="795"/>
      <c r="B30" s="22" t="s">
        <v>39</v>
      </c>
      <c r="C30" s="11"/>
      <c r="D30" s="44">
        <f>D29</f>
        <v>0</v>
      </c>
      <c r="E30" s="44">
        <f t="shared" ref="E30:J30" si="10">E29</f>
        <v>0</v>
      </c>
      <c r="F30" s="44">
        <f t="shared" si="10"/>
        <v>0</v>
      </c>
      <c r="G30" s="44">
        <f t="shared" si="10"/>
        <v>0</v>
      </c>
      <c r="H30" s="44">
        <f t="shared" si="10"/>
        <v>0</v>
      </c>
      <c r="I30" s="44">
        <f t="shared" si="10"/>
        <v>0</v>
      </c>
      <c r="J30" s="44">
        <f t="shared" si="10"/>
        <v>0</v>
      </c>
      <c r="K30" s="71"/>
      <c r="L30" s="71"/>
      <c r="M30" s="71"/>
      <c r="O30" s="179">
        <f t="shared" si="9"/>
        <v>0</v>
      </c>
      <c r="P30" s="73"/>
    </row>
    <row r="31" spans="1:18" s="74" customFormat="1" ht="37.5" customHeight="1" thickBot="1" x14ac:dyDescent="0.3">
      <c r="A31" s="796"/>
      <c r="B31" s="22" t="s">
        <v>47</v>
      </c>
      <c r="C31" s="11"/>
      <c r="D31" s="18">
        <f t="shared" ref="D31:J31" si="11">D30*D7</f>
        <v>0</v>
      </c>
      <c r="E31" s="18">
        <f t="shared" si="11"/>
        <v>0</v>
      </c>
      <c r="F31" s="18">
        <f t="shared" si="11"/>
        <v>0</v>
      </c>
      <c r="G31" s="18">
        <f t="shared" si="11"/>
        <v>0</v>
      </c>
      <c r="H31" s="18">
        <f t="shared" si="11"/>
        <v>0</v>
      </c>
      <c r="I31" s="18">
        <f t="shared" si="11"/>
        <v>0</v>
      </c>
      <c r="J31" s="18">
        <f t="shared" si="11"/>
        <v>0</v>
      </c>
      <c r="K31" s="71"/>
      <c r="L31" s="71"/>
      <c r="M31" s="71"/>
      <c r="N31" s="49"/>
      <c r="O31" s="24">
        <f t="shared" si="9"/>
        <v>0</v>
      </c>
      <c r="Q31" s="75"/>
    </row>
    <row r="32" spans="1:18" ht="15.6" thickBot="1" x14ac:dyDescent="0.3">
      <c r="O32" s="3"/>
    </row>
    <row r="33" spans="1:17" ht="37.5" customHeight="1" thickBot="1" x14ac:dyDescent="0.3">
      <c r="A33" s="21"/>
      <c r="B33" s="154" t="s">
        <v>58</v>
      </c>
      <c r="C33" s="157"/>
      <c r="D33" s="18">
        <f>D31+D26</f>
        <v>0</v>
      </c>
      <c r="E33" s="18">
        <f t="shared" ref="E33:M33" si="12">E31+E26</f>
        <v>0</v>
      </c>
      <c r="F33" s="18">
        <f t="shared" si="12"/>
        <v>0</v>
      </c>
      <c r="G33" s="18">
        <f t="shared" si="12"/>
        <v>0</v>
      </c>
      <c r="H33" s="18">
        <f t="shared" si="12"/>
        <v>0</v>
      </c>
      <c r="I33" s="18">
        <f t="shared" si="12"/>
        <v>0</v>
      </c>
      <c r="J33" s="18">
        <f t="shared" si="12"/>
        <v>0</v>
      </c>
      <c r="K33" s="18">
        <f t="shared" si="12"/>
        <v>0</v>
      </c>
      <c r="L33" s="18">
        <f t="shared" si="12"/>
        <v>0</v>
      </c>
      <c r="M33" s="18">
        <f t="shared" si="12"/>
        <v>0</v>
      </c>
      <c r="O33" s="24">
        <f t="shared" si="9"/>
        <v>0</v>
      </c>
      <c r="Q33" s="3"/>
    </row>
    <row r="34" spans="1:17" ht="15.6" thickBot="1" x14ac:dyDescent="0.3">
      <c r="O34" s="3"/>
    </row>
    <row r="35" spans="1:17" ht="30" customHeight="1" thickBot="1" x14ac:dyDescent="0.3">
      <c r="A35" s="21"/>
      <c r="B35" s="160" t="s">
        <v>76</v>
      </c>
      <c r="C35" s="158" t="s">
        <v>75</v>
      </c>
      <c r="D35" s="86">
        <f>IF($C$14&gt;$C$7,D29*($C$14-$C$7),0)</f>
        <v>0</v>
      </c>
      <c r="E35" s="86">
        <f t="shared" ref="E35:M35" si="13">IF($C$14&gt;$C$7,E29*($C$14-$C$7),0)</f>
        <v>0</v>
      </c>
      <c r="F35" s="86">
        <f t="shared" si="13"/>
        <v>0</v>
      </c>
      <c r="G35" s="86">
        <f t="shared" si="13"/>
        <v>0</v>
      </c>
      <c r="H35" s="86">
        <f t="shared" si="13"/>
        <v>0</v>
      </c>
      <c r="I35" s="86">
        <f t="shared" si="13"/>
        <v>0</v>
      </c>
      <c r="J35" s="86">
        <f t="shared" si="13"/>
        <v>0</v>
      </c>
      <c r="K35" s="86">
        <f t="shared" si="13"/>
        <v>0</v>
      </c>
      <c r="L35" s="86">
        <f t="shared" si="13"/>
        <v>0</v>
      </c>
      <c r="M35" s="86">
        <f t="shared" si="13"/>
        <v>0</v>
      </c>
      <c r="N35" s="84"/>
      <c r="O35" s="82">
        <f t="shared" si="9"/>
        <v>0</v>
      </c>
      <c r="Q35" s="3"/>
    </row>
    <row r="36" spans="1:17" ht="15.6" thickBot="1" x14ac:dyDescent="0.3">
      <c r="O36" s="3"/>
    </row>
    <row r="37" spans="1:17" s="38" customFormat="1" ht="15.6" thickBot="1" x14ac:dyDescent="0.3">
      <c r="A37" s="35"/>
      <c r="B37" s="22" t="s">
        <v>71</v>
      </c>
      <c r="C37" s="26"/>
      <c r="D37" s="18">
        <f>+D33+D35</f>
        <v>0</v>
      </c>
      <c r="E37" s="18">
        <f t="shared" ref="E37:M37" si="14">+E33+E35</f>
        <v>0</v>
      </c>
      <c r="F37" s="18">
        <f t="shared" si="14"/>
        <v>0</v>
      </c>
      <c r="G37" s="18">
        <f t="shared" si="14"/>
        <v>0</v>
      </c>
      <c r="H37" s="18">
        <f t="shared" si="14"/>
        <v>0</v>
      </c>
      <c r="I37" s="18">
        <f t="shared" si="14"/>
        <v>0</v>
      </c>
      <c r="J37" s="18">
        <f t="shared" si="14"/>
        <v>0</v>
      </c>
      <c r="K37" s="18">
        <f t="shared" si="14"/>
        <v>0</v>
      </c>
      <c r="L37" s="18">
        <f t="shared" si="14"/>
        <v>0</v>
      </c>
      <c r="M37" s="18">
        <f t="shared" si="14"/>
        <v>0</v>
      </c>
      <c r="O37" s="24">
        <f>SUM(D37:M37)</f>
        <v>0</v>
      </c>
    </row>
    <row r="38" spans="1:17" x14ac:dyDescent="0.25">
      <c r="O38" s="3"/>
    </row>
    <row r="39" spans="1:17" ht="15.6" thickBot="1" x14ac:dyDescent="0.3">
      <c r="O39" s="3"/>
    </row>
    <row r="40" spans="1:17" ht="15.6" thickBot="1" x14ac:dyDescent="0.3">
      <c r="I40" s="804" t="s">
        <v>52</v>
      </c>
      <c r="J40" s="805"/>
      <c r="K40" s="806"/>
      <c r="L40" s="334" t="s">
        <v>74</v>
      </c>
      <c r="M40" s="335">
        <f>M9*M29+L9*L29+K9*K29+J9*J29+I9*I29+H9*H29+G9*G29+F9*F29+E9*E29+D9*D29</f>
        <v>0</v>
      </c>
      <c r="O40" s="336">
        <f>M40</f>
        <v>0</v>
      </c>
    </row>
    <row r="41" spans="1:17" ht="15.6" thickBot="1" x14ac:dyDescent="0.3">
      <c r="O41" s="3"/>
    </row>
    <row r="42" spans="1:17" ht="15.75" customHeight="1" thickBot="1" x14ac:dyDescent="0.3">
      <c r="I42" s="785" t="s">
        <v>22</v>
      </c>
      <c r="J42" s="792"/>
      <c r="K42" s="79">
        <f>C12</f>
        <v>0.03</v>
      </c>
      <c r="L42" s="113" t="s">
        <v>74</v>
      </c>
      <c r="M42" s="111">
        <f>O29*$C$7</f>
        <v>0</v>
      </c>
      <c r="O42" s="24">
        <f>M42*C12</f>
        <v>0</v>
      </c>
      <c r="P42" s="55"/>
    </row>
    <row r="43" spans="1:17" ht="15.6" thickBot="1" x14ac:dyDescent="0.3">
      <c r="O43" s="3"/>
    </row>
    <row r="44" spans="1:17" ht="38.25" customHeight="1" thickBot="1" x14ac:dyDescent="0.3">
      <c r="I44" s="785" t="s">
        <v>54</v>
      </c>
      <c r="J44" s="792"/>
      <c r="K44" s="112">
        <f>C13</f>
        <v>0</v>
      </c>
      <c r="L44" s="113" t="s">
        <v>74</v>
      </c>
      <c r="M44" s="114">
        <f>O33-O40</f>
        <v>0</v>
      </c>
      <c r="O44" s="24">
        <f>M44*C13</f>
        <v>0</v>
      </c>
    </row>
    <row r="45" spans="1:17" ht="15.6" thickBot="1" x14ac:dyDescent="0.3">
      <c r="O45" s="3"/>
    </row>
    <row r="46" spans="1:17" ht="15.75" customHeight="1" thickBot="1" x14ac:dyDescent="0.3">
      <c r="I46" s="785" t="s">
        <v>63</v>
      </c>
      <c r="J46" s="786"/>
      <c r="K46" s="786"/>
      <c r="L46" s="786"/>
      <c r="M46" s="85"/>
      <c r="O46" s="24">
        <f>O37-O40-O42-O44</f>
        <v>0</v>
      </c>
    </row>
    <row r="47" spans="1:17" ht="15.6" thickBot="1" x14ac:dyDescent="0.3">
      <c r="I47" s="2"/>
      <c r="J47" s="2"/>
      <c r="K47" s="2"/>
      <c r="L47" s="2"/>
      <c r="O47" s="3"/>
    </row>
    <row r="48" spans="1:17" ht="15.75" customHeight="1" thickBot="1" x14ac:dyDescent="0.3">
      <c r="I48" s="785" t="s">
        <v>65</v>
      </c>
      <c r="J48" s="786"/>
      <c r="K48" s="786"/>
      <c r="L48" s="786"/>
      <c r="M48" s="79"/>
      <c r="O48" s="24" t="e">
        <f>O46/(O20-O22)</f>
        <v>#DIV/0!</v>
      </c>
    </row>
    <row r="49" spans="2:15" ht="15.6" thickBot="1" x14ac:dyDescent="0.3">
      <c r="O49" s="3"/>
    </row>
    <row r="50" spans="2:15" ht="15.75" customHeight="1" thickBot="1" x14ac:dyDescent="0.35">
      <c r="I50" s="787" t="s">
        <v>98</v>
      </c>
      <c r="J50" s="788"/>
      <c r="K50" s="788"/>
      <c r="L50" s="788"/>
      <c r="M50" s="87"/>
      <c r="N50" s="88"/>
      <c r="O50" s="89">
        <f>O27-O33</f>
        <v>0</v>
      </c>
    </row>
    <row r="52" spans="2:15" x14ac:dyDescent="0.25">
      <c r="B52" s="90" t="s">
        <v>105</v>
      </c>
    </row>
  </sheetData>
  <sheetProtection sheet="1" objects="1" scenarios="1"/>
  <protectedRanges>
    <protectedRange sqref="D29:M29" name="Plage7"/>
    <protectedRange sqref="D19:M20" name="Plage5"/>
    <protectedRange sqref="H17" name="Plage3"/>
    <protectedRange sqref="C12:C14" name="Plage1"/>
    <protectedRange sqref="E17" name="Plage2"/>
    <protectedRange sqref="K17" name="Plage4"/>
    <protectedRange sqref="D22:M22" name="Plage6"/>
  </protectedRanges>
  <mergeCells count="9">
    <mergeCell ref="I50:L50"/>
    <mergeCell ref="B15:C15"/>
    <mergeCell ref="A19:A26"/>
    <mergeCell ref="A29:A31"/>
    <mergeCell ref="I42:J42"/>
    <mergeCell ref="I44:J44"/>
    <mergeCell ref="I46:L46"/>
    <mergeCell ref="I48:L48"/>
    <mergeCell ref="I40:K4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DF47-D68D-43BA-92D8-249D771B27A1}">
  <sheetPr>
    <tabColor rgb="FFFFFF00"/>
  </sheetPr>
  <dimension ref="A1:R52"/>
  <sheetViews>
    <sheetView topLeftCell="A33" zoomScaleNormal="100" workbookViewId="0">
      <selection activeCell="K27" sqref="K27"/>
    </sheetView>
  </sheetViews>
  <sheetFormatPr baseColWidth="10" defaultRowHeight="15" x14ac:dyDescent="0.25"/>
  <cols>
    <col min="1" max="1" width="4.81640625" style="127" customWidth="1"/>
    <col min="2" max="2" width="25.6328125" customWidth="1"/>
    <col min="3" max="3" width="6.453125" customWidth="1"/>
    <col min="4" max="6" width="11.54296875" customWidth="1"/>
    <col min="8" max="10" width="11.54296875" customWidth="1"/>
    <col min="14" max="14" width="2.81640625" customWidth="1"/>
    <col min="15" max="15" width="11.54296875" style="144"/>
  </cols>
  <sheetData>
    <row r="1" spans="1:16" ht="15.6" x14ac:dyDescent="0.3">
      <c r="B1" s="807" t="s">
        <v>233</v>
      </c>
      <c r="C1" s="807"/>
      <c r="D1" s="807"/>
      <c r="E1" s="807"/>
      <c r="F1" s="807"/>
      <c r="G1" s="807"/>
      <c r="H1" s="807"/>
      <c r="I1" s="807"/>
      <c r="J1" s="807"/>
      <c r="K1" s="807"/>
    </row>
    <row r="2" spans="1:16" x14ac:dyDescent="0.25">
      <c r="P2" s="55"/>
    </row>
    <row r="3" spans="1:16" x14ac:dyDescent="0.25">
      <c r="L3" s="2"/>
      <c r="M3" s="2"/>
      <c r="P3" s="55"/>
    </row>
    <row r="4" spans="1:16" ht="16.2" thickBot="1" x14ac:dyDescent="0.35">
      <c r="B4" s="16" t="s">
        <v>44</v>
      </c>
      <c r="L4" s="2"/>
      <c r="M4" s="2"/>
      <c r="P4" s="55"/>
    </row>
    <row r="5" spans="1:16" ht="54" thickTop="1" thickBot="1" x14ac:dyDescent="0.35">
      <c r="B5" s="541" t="s">
        <v>2</v>
      </c>
      <c r="C5" s="542"/>
      <c r="D5" s="543" t="s">
        <v>196</v>
      </c>
      <c r="E5" s="543" t="s">
        <v>197</v>
      </c>
      <c r="F5" s="543" t="s">
        <v>198</v>
      </c>
      <c r="G5" s="543" t="s">
        <v>1</v>
      </c>
      <c r="H5" s="543" t="s">
        <v>88</v>
      </c>
      <c r="I5" s="639" t="s">
        <v>200</v>
      </c>
      <c r="J5" s="568"/>
      <c r="K5" s="568"/>
      <c r="L5" s="568"/>
      <c r="M5" s="590"/>
      <c r="O5" s="145"/>
    </row>
    <row r="6" spans="1:16" ht="27.6" thickTop="1" thickBot="1" x14ac:dyDescent="0.35">
      <c r="B6" s="544" t="s">
        <v>195</v>
      </c>
      <c r="C6" s="545"/>
      <c r="D6" s="546">
        <f>'Paramètres Tarifs'!F17</f>
        <v>3.08</v>
      </c>
      <c r="E6" s="546">
        <f>'Paramètres Tarifs'!F18</f>
        <v>4.87</v>
      </c>
      <c r="F6" s="546">
        <f>'Paramètres Tarifs'!F19</f>
        <v>6.05</v>
      </c>
      <c r="G6" s="546">
        <f>'Paramètres Tarifs'!F20</f>
        <v>4.66</v>
      </c>
      <c r="H6" s="546">
        <f>'Paramètres Tarifs'!F21</f>
        <v>7.2</v>
      </c>
      <c r="I6" s="638">
        <f>'Paramètres Tarifs'!F22</f>
        <v>4.66</v>
      </c>
      <c r="J6" s="640"/>
      <c r="K6" s="591"/>
      <c r="L6" s="591"/>
      <c r="M6" s="27"/>
      <c r="O6" s="146"/>
      <c r="P6" s="59"/>
    </row>
    <row r="7" spans="1:16" ht="39" customHeight="1" thickBot="1" x14ac:dyDescent="0.3">
      <c r="B7" s="554" t="s">
        <v>241</v>
      </c>
      <c r="C7" s="548">
        <f>'Paramètres Tarifs'!C32</f>
        <v>3.49</v>
      </c>
      <c r="D7" s="549">
        <v>0</v>
      </c>
      <c r="E7" s="549">
        <v>0</v>
      </c>
      <c r="F7" s="549">
        <v>0</v>
      </c>
      <c r="G7" s="549">
        <v>0</v>
      </c>
      <c r="H7" s="549">
        <v>0</v>
      </c>
      <c r="I7" s="592">
        <v>0</v>
      </c>
      <c r="J7" s="609"/>
      <c r="K7" s="609"/>
      <c r="L7" s="27"/>
      <c r="M7" s="27"/>
      <c r="O7" s="146"/>
    </row>
    <row r="8" spans="1:16" ht="22.5" customHeight="1" thickBot="1" x14ac:dyDescent="0.3">
      <c r="A8" s="433"/>
      <c r="B8" s="547" t="s">
        <v>56</v>
      </c>
      <c r="C8" s="548"/>
      <c r="D8" s="549">
        <f>D7+D6</f>
        <v>3.08</v>
      </c>
      <c r="E8" s="549">
        <f t="shared" ref="E8:I8" si="0">E7+E6</f>
        <v>4.87</v>
      </c>
      <c r="F8" s="549">
        <f t="shared" si="0"/>
        <v>6.05</v>
      </c>
      <c r="G8" s="549">
        <f t="shared" si="0"/>
        <v>4.66</v>
      </c>
      <c r="H8" s="549">
        <f t="shared" si="0"/>
        <v>7.2</v>
      </c>
      <c r="I8" s="592">
        <f t="shared" si="0"/>
        <v>4.66</v>
      </c>
      <c r="J8" s="609"/>
      <c r="K8" s="609"/>
      <c r="L8" s="27"/>
      <c r="M8" s="27"/>
      <c r="O8" s="146"/>
    </row>
    <row r="9" spans="1:16" ht="26.25" customHeight="1" thickBot="1" x14ac:dyDescent="0.3">
      <c r="B9" s="550" t="s">
        <v>77</v>
      </c>
      <c r="C9" s="551"/>
      <c r="D9" s="549">
        <f>-IF(D6&gt;$C$7,$C$7-D6,0)</f>
        <v>0</v>
      </c>
      <c r="E9" s="549">
        <f t="shared" ref="E9:I9" si="1">-IF(E6&gt;$C$7,$C$7-E6,0)</f>
        <v>1.38</v>
      </c>
      <c r="F9" s="549">
        <f t="shared" si="1"/>
        <v>2.56</v>
      </c>
      <c r="G9" s="549">
        <f t="shared" si="1"/>
        <v>1.17</v>
      </c>
      <c r="H9" s="549">
        <f t="shared" si="1"/>
        <v>3.71</v>
      </c>
      <c r="I9" s="592">
        <f t="shared" si="1"/>
        <v>1.17</v>
      </c>
      <c r="J9" s="609"/>
      <c r="K9" s="609"/>
      <c r="L9" s="27"/>
      <c r="M9" s="27"/>
      <c r="O9" s="146"/>
    </row>
    <row r="10" spans="1:16" s="1" customFormat="1" ht="15.6" thickTop="1" x14ac:dyDescent="0.25">
      <c r="A10" s="128"/>
      <c r="B10" s="19"/>
      <c r="C10" s="5"/>
      <c r="D10" s="28"/>
      <c r="E10" s="28"/>
      <c r="F10" s="28"/>
      <c r="G10" s="28"/>
      <c r="H10" s="28"/>
      <c r="I10" s="28"/>
      <c r="J10" s="28"/>
      <c r="K10" s="28"/>
      <c r="L10" s="28"/>
      <c r="M10" s="28"/>
      <c r="O10" s="146"/>
    </row>
    <row r="11" spans="1:16" s="4" customFormat="1" ht="21" customHeight="1" thickBot="1" x14ac:dyDescent="0.35">
      <c r="A11" s="129"/>
      <c r="B11" s="16" t="s">
        <v>45</v>
      </c>
      <c r="D11" s="28"/>
      <c r="E11" s="28"/>
      <c r="F11" s="28"/>
      <c r="G11" s="28"/>
      <c r="H11" s="28"/>
      <c r="I11" s="28"/>
      <c r="J11" s="28"/>
      <c r="K11" s="28"/>
      <c r="L11" s="61"/>
      <c r="M11" s="61"/>
      <c r="O11" s="147"/>
    </row>
    <row r="12" spans="1:16" ht="16.2" thickTop="1" thickBot="1" x14ac:dyDescent="0.3">
      <c r="B12" s="122" t="s">
        <v>43</v>
      </c>
      <c r="C12" s="123">
        <v>0.03</v>
      </c>
      <c r="D12" s="38"/>
      <c r="E12" s="38"/>
      <c r="F12" s="38"/>
      <c r="G12" s="38"/>
      <c r="H12" s="38"/>
      <c r="I12" s="38"/>
      <c r="J12" s="38"/>
      <c r="K12" s="38"/>
    </row>
    <row r="13" spans="1:16" ht="40.200000000000003" thickBot="1" x14ac:dyDescent="0.3">
      <c r="B13" s="62" t="s">
        <v>54</v>
      </c>
      <c r="C13" s="63"/>
      <c r="D13" s="38" t="s">
        <v>60</v>
      </c>
      <c r="E13" s="38"/>
      <c r="F13" s="38"/>
      <c r="G13" s="38"/>
      <c r="H13" s="38"/>
      <c r="I13" s="38"/>
      <c r="J13" s="38"/>
      <c r="K13" s="38"/>
    </row>
    <row r="14" spans="1:16" ht="27.75" customHeight="1" thickBot="1" x14ac:dyDescent="0.3">
      <c r="B14" s="597" t="s">
        <v>78</v>
      </c>
      <c r="C14" s="125"/>
      <c r="D14" s="38"/>
      <c r="E14" s="38"/>
      <c r="F14" s="38"/>
      <c r="G14" s="38"/>
      <c r="H14" s="38"/>
      <c r="I14" s="38"/>
      <c r="J14" s="38"/>
      <c r="K14" s="38"/>
    </row>
    <row r="15" spans="1:16" s="4" customFormat="1" ht="27.75" customHeight="1" x14ac:dyDescent="0.25">
      <c r="A15" s="129"/>
      <c r="B15" s="784" t="s">
        <v>264</v>
      </c>
      <c r="C15" s="784"/>
      <c r="O15" s="147"/>
    </row>
    <row r="16" spans="1:16" ht="16.2" thickBot="1" x14ac:dyDescent="0.35">
      <c r="B16" s="16"/>
    </row>
    <row r="17" spans="1:18" s="67" customFormat="1" ht="55.5" customHeight="1" thickTop="1" thickBot="1" x14ac:dyDescent="0.3">
      <c r="A17" s="130"/>
      <c r="D17" s="83" t="s">
        <v>94</v>
      </c>
      <c r="E17" s="121"/>
      <c r="F17" s="611" t="s">
        <v>96</v>
      </c>
      <c r="G17" s="610"/>
      <c r="H17" s="611" t="s">
        <v>97</v>
      </c>
      <c r="I17" s="643"/>
      <c r="J17" s="641"/>
      <c r="K17" s="642"/>
      <c r="M17" s="478" t="s">
        <v>101</v>
      </c>
      <c r="N17" s="69"/>
      <c r="O17" s="152">
        <f>+I17+G17+E17</f>
        <v>0</v>
      </c>
    </row>
    <row r="18" spans="1:18" ht="54" thickTop="1" thickBot="1" x14ac:dyDescent="0.35">
      <c r="B18" s="14" t="s">
        <v>201</v>
      </c>
      <c r="C18" s="13"/>
      <c r="D18" s="439" t="s">
        <v>235</v>
      </c>
      <c r="E18" s="439" t="s">
        <v>197</v>
      </c>
      <c r="F18" s="439" t="s">
        <v>198</v>
      </c>
      <c r="G18" s="439" t="s">
        <v>199</v>
      </c>
      <c r="H18" s="439" t="s">
        <v>88</v>
      </c>
      <c r="I18" s="645" t="s">
        <v>200</v>
      </c>
      <c r="J18" s="654"/>
      <c r="K18" s="568"/>
      <c r="L18" s="568"/>
      <c r="M18" s="388"/>
      <c r="O18" s="148" t="s">
        <v>21</v>
      </c>
    </row>
    <row r="19" spans="1:18" s="40" customFormat="1" ht="24" customHeight="1" thickTop="1" thickBot="1" x14ac:dyDescent="0.35">
      <c r="A19" s="789" t="s">
        <v>19</v>
      </c>
      <c r="B19" s="64" t="s">
        <v>203</v>
      </c>
      <c r="C19" s="65"/>
      <c r="D19" s="77"/>
      <c r="E19" s="77"/>
      <c r="F19" s="77"/>
      <c r="G19" s="77"/>
      <c r="H19" s="77"/>
      <c r="I19" s="646"/>
      <c r="J19" s="655"/>
      <c r="K19" s="565"/>
      <c r="L19" s="565"/>
      <c r="M19" s="565"/>
      <c r="O19" s="173">
        <f>SUM(D19:I19)</f>
        <v>0</v>
      </c>
    </row>
    <row r="20" spans="1:18" ht="24.75" customHeight="1" thickBot="1" x14ac:dyDescent="0.3">
      <c r="A20" s="790"/>
      <c r="B20" s="432" t="s">
        <v>61</v>
      </c>
      <c r="C20" s="30"/>
      <c r="D20" s="31"/>
      <c r="E20" s="180"/>
      <c r="F20" s="180"/>
      <c r="G20" s="180"/>
      <c r="H20" s="180"/>
      <c r="I20" s="647"/>
      <c r="J20" s="656"/>
      <c r="K20" s="566"/>
      <c r="L20" s="566"/>
      <c r="M20" s="566"/>
      <c r="O20" s="175">
        <f>SUM(D20:I20)</f>
        <v>0</v>
      </c>
    </row>
    <row r="21" spans="1:18" s="7" customFormat="1" ht="25.5" customHeight="1" thickBot="1" x14ac:dyDescent="0.3">
      <c r="A21" s="790"/>
      <c r="B21" s="431" t="s">
        <v>23</v>
      </c>
      <c r="C21" s="434"/>
      <c r="D21" s="72"/>
      <c r="E21" s="386"/>
      <c r="F21" s="386"/>
      <c r="G21" s="386"/>
      <c r="H21" s="386"/>
      <c r="I21" s="648"/>
      <c r="J21" s="657"/>
      <c r="K21" s="567"/>
      <c r="L21" s="567"/>
      <c r="M21" s="567"/>
      <c r="O21" s="174">
        <f>SUM(D21:I21)</f>
        <v>0</v>
      </c>
      <c r="P21" s="118"/>
    </row>
    <row r="22" spans="1:18" ht="19.5" customHeight="1" thickBot="1" x14ac:dyDescent="0.3">
      <c r="A22" s="790"/>
      <c r="B22" s="432" t="s">
        <v>57</v>
      </c>
      <c r="C22" s="434"/>
      <c r="D22" s="18">
        <f t="shared" ref="D22:I22" si="2">IF(D20=0,D21*D8,D20*D8)</f>
        <v>0</v>
      </c>
      <c r="E22" s="18">
        <f t="shared" si="2"/>
        <v>0</v>
      </c>
      <c r="F22" s="18">
        <f t="shared" si="2"/>
        <v>0</v>
      </c>
      <c r="G22" s="18">
        <f t="shared" si="2"/>
        <v>0</v>
      </c>
      <c r="H22" s="18">
        <f t="shared" si="2"/>
        <v>0</v>
      </c>
      <c r="I22" s="625">
        <f t="shared" si="2"/>
        <v>0</v>
      </c>
      <c r="J22" s="621"/>
      <c r="K22" s="609"/>
      <c r="L22" s="27"/>
      <c r="M22" s="27"/>
      <c r="O22" s="24">
        <f>SUM(D22:I22)</f>
        <v>0</v>
      </c>
      <c r="P22" s="3"/>
    </row>
    <row r="23" spans="1:18" ht="15.6" thickBot="1" x14ac:dyDescent="0.3">
      <c r="A23" s="790"/>
      <c r="B23" s="432" t="s">
        <v>17</v>
      </c>
      <c r="C23" s="434"/>
      <c r="D23" s="555"/>
      <c r="E23" s="555"/>
      <c r="F23" s="555"/>
      <c r="G23" s="555"/>
      <c r="H23" s="555"/>
      <c r="I23" s="564"/>
      <c r="J23" s="658"/>
      <c r="K23" s="649"/>
      <c r="L23" s="27"/>
      <c r="M23" s="27"/>
      <c r="O23" s="556"/>
      <c r="P23" s="60"/>
      <c r="Q23" s="3"/>
    </row>
    <row r="24" spans="1:18" ht="20.25" customHeight="1" thickBot="1" x14ac:dyDescent="0.3">
      <c r="A24" s="791"/>
      <c r="B24" s="432" t="s">
        <v>204</v>
      </c>
      <c r="C24" s="434"/>
      <c r="D24" s="18">
        <f t="shared" ref="D24:I24" si="3">IF(D20=0,D21*D6,D20*D6)</f>
        <v>0</v>
      </c>
      <c r="E24" s="18">
        <f t="shared" si="3"/>
        <v>0</v>
      </c>
      <c r="F24" s="18">
        <f t="shared" si="3"/>
        <v>0</v>
      </c>
      <c r="G24" s="18">
        <f t="shared" si="3"/>
        <v>0</v>
      </c>
      <c r="H24" s="18">
        <f t="shared" si="3"/>
        <v>0</v>
      </c>
      <c r="I24" s="607">
        <f t="shared" si="3"/>
        <v>0</v>
      </c>
      <c r="J24" s="609"/>
      <c r="K24" s="609"/>
      <c r="L24" s="27"/>
      <c r="M24" s="27"/>
      <c r="O24" s="24">
        <f>SUM(D24:I24)</f>
        <v>0</v>
      </c>
      <c r="Q24" s="3"/>
      <c r="R24" s="3"/>
    </row>
    <row r="25" spans="1:18" ht="22.5" customHeight="1" thickBot="1" x14ac:dyDescent="0.3">
      <c r="A25" s="131"/>
      <c r="B25" s="431" t="s">
        <v>66</v>
      </c>
      <c r="C25" s="434"/>
      <c r="D25" s="18">
        <f>+D24+D23</f>
        <v>0</v>
      </c>
      <c r="E25" s="18">
        <f t="shared" ref="E25:I25" si="4">+E24+E23</f>
        <v>0</v>
      </c>
      <c r="F25" s="18">
        <f t="shared" si="4"/>
        <v>0</v>
      </c>
      <c r="G25" s="18">
        <f>+G24+G23</f>
        <v>0</v>
      </c>
      <c r="H25" s="18">
        <f t="shared" si="4"/>
        <v>0</v>
      </c>
      <c r="I25" s="607">
        <f t="shared" si="4"/>
        <v>0</v>
      </c>
      <c r="J25" s="609"/>
      <c r="K25" s="609"/>
      <c r="L25" s="27"/>
      <c r="M25" s="27"/>
      <c r="O25" s="24">
        <f>SUM(D25:I25)</f>
        <v>0</v>
      </c>
      <c r="P25" s="3"/>
      <c r="Q25" s="3"/>
      <c r="R25" s="3"/>
    </row>
    <row r="26" spans="1:18" x14ac:dyDescent="0.25">
      <c r="D26" s="3"/>
      <c r="E26" s="3"/>
      <c r="F26" s="3"/>
      <c r="G26" s="3"/>
      <c r="H26" s="3"/>
      <c r="I26" s="3"/>
      <c r="J26" s="3"/>
      <c r="K26" s="3"/>
      <c r="L26" s="3"/>
      <c r="M26" s="3"/>
      <c r="O26" s="3"/>
      <c r="P26" s="3"/>
    </row>
    <row r="27" spans="1:18" ht="15.6" thickBot="1" x14ac:dyDescent="0.3">
      <c r="O27" s="3"/>
      <c r="P27" s="3"/>
    </row>
    <row r="28" spans="1:18" s="7" customFormat="1" ht="28.5" customHeight="1" thickBot="1" x14ac:dyDescent="0.3">
      <c r="A28" s="789" t="s">
        <v>29</v>
      </c>
      <c r="B28" s="431" t="s">
        <v>39</v>
      </c>
      <c r="C28" s="434"/>
      <c r="D28" s="599" t="s">
        <v>242</v>
      </c>
      <c r="E28" s="599" t="s">
        <v>242</v>
      </c>
      <c r="F28" s="599" t="s">
        <v>242</v>
      </c>
      <c r="G28" s="599" t="s">
        <v>242</v>
      </c>
      <c r="H28" s="599" t="s">
        <v>242</v>
      </c>
      <c r="I28" s="650" t="s">
        <v>242</v>
      </c>
      <c r="J28" s="659"/>
      <c r="K28" s="652"/>
      <c r="L28" s="453"/>
      <c r="M28" s="453"/>
      <c r="O28" s="552"/>
      <c r="P28" s="73"/>
    </row>
    <row r="29" spans="1:18" s="74" customFormat="1" ht="30.75" customHeight="1" thickBot="1" x14ac:dyDescent="0.3">
      <c r="A29" s="791"/>
      <c r="B29" s="431" t="s">
        <v>47</v>
      </c>
      <c r="C29" s="434"/>
      <c r="D29" s="476"/>
      <c r="E29" s="470"/>
      <c r="F29" s="470"/>
      <c r="G29" s="470"/>
      <c r="H29" s="470"/>
      <c r="I29" s="651"/>
      <c r="J29" s="621"/>
      <c r="K29" s="609"/>
      <c r="L29" s="27"/>
      <c r="M29" s="27"/>
      <c r="N29" s="49"/>
      <c r="O29" s="553"/>
      <c r="Q29" s="75"/>
    </row>
    <row r="30" spans="1:18" ht="15.6" thickBot="1" x14ac:dyDescent="0.3">
      <c r="J30" s="605"/>
      <c r="K30" s="605"/>
      <c r="L30" s="1"/>
      <c r="M30" s="2"/>
      <c r="O30" s="3"/>
    </row>
    <row r="31" spans="1:18" ht="21.75" customHeight="1" thickBot="1" x14ac:dyDescent="0.3">
      <c r="A31" s="131"/>
      <c r="B31" s="431" t="s">
        <v>58</v>
      </c>
      <c r="C31" s="434"/>
      <c r="D31" s="18">
        <f>D29+D24</f>
        <v>0</v>
      </c>
      <c r="E31" s="18">
        <f t="shared" ref="E31:I31" si="5">E29+E24</f>
        <v>0</v>
      </c>
      <c r="F31" s="18">
        <f t="shared" si="5"/>
        <v>0</v>
      </c>
      <c r="G31" s="18">
        <f t="shared" si="5"/>
        <v>0</v>
      </c>
      <c r="H31" s="18">
        <f t="shared" si="5"/>
        <v>0</v>
      </c>
      <c r="I31" s="625">
        <f t="shared" si="5"/>
        <v>0</v>
      </c>
      <c r="J31" s="621"/>
      <c r="K31" s="609"/>
      <c r="L31" s="27"/>
      <c r="M31" s="27"/>
      <c r="O31" s="24">
        <f>SUM(D31:I31)</f>
        <v>0</v>
      </c>
      <c r="Q31" s="3"/>
    </row>
    <row r="32" spans="1:18" ht="15.6" thickBot="1" x14ac:dyDescent="0.3">
      <c r="J32" s="605"/>
      <c r="K32" s="605"/>
      <c r="L32" s="1"/>
      <c r="M32" s="2"/>
      <c r="O32" s="3"/>
    </row>
    <row r="33" spans="1:17" ht="37.5" customHeight="1" thickBot="1" x14ac:dyDescent="0.3">
      <c r="A33" s="131"/>
      <c r="B33" s="593" t="s">
        <v>234</v>
      </c>
      <c r="C33" s="588" t="s">
        <v>75</v>
      </c>
      <c r="D33" s="589">
        <f>IF($C$14&gt;$C$7,D21*($C$14-$D$6),D21*($C$7-$D$6))</f>
        <v>0</v>
      </c>
      <c r="E33" s="589">
        <f t="shared" ref="E33:I33" si="6">IF($C$14&gt;$C$7,E21*($C$14-$C$7),0)</f>
        <v>0</v>
      </c>
      <c r="F33" s="589">
        <f t="shared" si="6"/>
        <v>0</v>
      </c>
      <c r="G33" s="589">
        <f t="shared" si="6"/>
        <v>0</v>
      </c>
      <c r="H33" s="589">
        <f t="shared" si="6"/>
        <v>0</v>
      </c>
      <c r="I33" s="589">
        <f t="shared" si="6"/>
        <v>0</v>
      </c>
      <c r="J33" s="653"/>
      <c r="K33" s="653"/>
      <c r="L33" s="477"/>
      <c r="M33" s="477"/>
      <c r="N33" s="84"/>
      <c r="O33" s="587">
        <f>SUM(D33:I33)</f>
        <v>0</v>
      </c>
      <c r="Q33" s="3"/>
    </row>
    <row r="34" spans="1:17" ht="15.6" thickBot="1" x14ac:dyDescent="0.3">
      <c r="J34" s="605"/>
      <c r="K34" s="605"/>
      <c r="L34" s="1"/>
      <c r="M34" s="2"/>
      <c r="O34" s="3"/>
    </row>
    <row r="35" spans="1:17" s="38" customFormat="1" ht="21" customHeight="1" thickBot="1" x14ac:dyDescent="0.3">
      <c r="A35" s="132"/>
      <c r="B35" s="440" t="s">
        <v>202</v>
      </c>
      <c r="C35" s="26"/>
      <c r="D35" s="18">
        <f>+D31+D33</f>
        <v>0</v>
      </c>
      <c r="E35" s="18">
        <f t="shared" ref="E35:I35" si="7">+E31+E33</f>
        <v>0</v>
      </c>
      <c r="F35" s="18">
        <f t="shared" si="7"/>
        <v>0</v>
      </c>
      <c r="G35" s="18">
        <f t="shared" si="7"/>
        <v>0</v>
      </c>
      <c r="H35" s="18">
        <f t="shared" si="7"/>
        <v>0</v>
      </c>
      <c r="I35" s="607">
        <f t="shared" si="7"/>
        <v>0</v>
      </c>
      <c r="J35" s="609"/>
      <c r="K35" s="609"/>
      <c r="L35" s="27"/>
      <c r="M35" s="27"/>
      <c r="O35" s="24">
        <f>SUM(D35:I35)</f>
        <v>0</v>
      </c>
    </row>
    <row r="36" spans="1:17" x14ac:dyDescent="0.25">
      <c r="O36" s="3"/>
    </row>
    <row r="37" spans="1:17" ht="15.6" thickBot="1" x14ac:dyDescent="0.3">
      <c r="B37" s="595" t="s">
        <v>238</v>
      </c>
      <c r="O37" s="3"/>
    </row>
    <row r="38" spans="1:17" ht="19.5" customHeight="1" thickBot="1" x14ac:dyDescent="0.3">
      <c r="A38" s="131"/>
      <c r="B38" s="595" t="s">
        <v>347</v>
      </c>
      <c r="I38" s="36" t="s">
        <v>52</v>
      </c>
      <c r="J38" s="37"/>
      <c r="K38" s="78"/>
      <c r="L38" s="113" t="s">
        <v>74</v>
      </c>
      <c r="M38" s="111">
        <f>I9*I21+H9*H21+G9*G21+F9*F21+E9*E21+D9*D21</f>
        <v>0</v>
      </c>
      <c r="O38" s="24">
        <f>M38</f>
        <v>0</v>
      </c>
      <c r="P38" s="55"/>
      <c r="Q38" s="3"/>
    </row>
    <row r="39" spans="1:17" ht="15.6" thickBot="1" x14ac:dyDescent="0.3">
      <c r="B39" s="595" t="s">
        <v>350</v>
      </c>
      <c r="O39" s="3"/>
      <c r="P39" s="55"/>
    </row>
    <row r="40" spans="1:17" ht="15.75" customHeight="1" thickBot="1" x14ac:dyDescent="0.3">
      <c r="A40" s="131"/>
      <c r="B40" s="595" t="s">
        <v>348</v>
      </c>
      <c r="I40" s="785" t="s">
        <v>22</v>
      </c>
      <c r="J40" s="792"/>
      <c r="K40" s="79">
        <f>C12</f>
        <v>0.03</v>
      </c>
      <c r="L40" s="113" t="s">
        <v>74</v>
      </c>
      <c r="M40" s="111">
        <f>O21*C7</f>
        <v>0</v>
      </c>
      <c r="O40" s="24">
        <f>M40*C12</f>
        <v>0</v>
      </c>
      <c r="P40" s="55"/>
      <c r="Q40" s="3"/>
    </row>
    <row r="41" spans="1:17" ht="15.6" thickBot="1" x14ac:dyDescent="0.3">
      <c r="B41" s="596" t="s">
        <v>349</v>
      </c>
      <c r="L41" s="7"/>
      <c r="O41" s="3"/>
    </row>
    <row r="42" spans="1:17" ht="43.5" customHeight="1" thickBot="1" x14ac:dyDescent="0.3">
      <c r="B42" s="596" t="s">
        <v>239</v>
      </c>
      <c r="I42" s="785" t="s">
        <v>54</v>
      </c>
      <c r="J42" s="792"/>
      <c r="K42" s="112">
        <f>C13</f>
        <v>0</v>
      </c>
      <c r="L42" s="113" t="s">
        <v>74</v>
      </c>
      <c r="M42" s="111">
        <f>O20*C7</f>
        <v>0</v>
      </c>
      <c r="O42" s="24">
        <f>M42*C13</f>
        <v>0</v>
      </c>
    </row>
    <row r="43" spans="1:17" ht="15.6" thickBot="1" x14ac:dyDescent="0.3">
      <c r="O43" s="3"/>
    </row>
    <row r="44" spans="1:17" ht="15.6" thickBot="1" x14ac:dyDescent="0.3">
      <c r="I44" s="785" t="s">
        <v>63</v>
      </c>
      <c r="J44" s="786"/>
      <c r="K44" s="786"/>
      <c r="L44" s="786"/>
      <c r="M44" s="85"/>
      <c r="O44" s="24">
        <f>O35-(O38+O40+O42)</f>
        <v>0</v>
      </c>
    </row>
    <row r="45" spans="1:17" ht="15.6" thickBot="1" x14ac:dyDescent="0.3">
      <c r="I45" s="2"/>
      <c r="J45" s="2"/>
      <c r="K45" s="2"/>
      <c r="L45" s="2"/>
      <c r="O45" s="3"/>
    </row>
    <row r="46" spans="1:17" ht="15.6" thickBot="1" x14ac:dyDescent="0.3">
      <c r="I46" s="785" t="s">
        <v>65</v>
      </c>
      <c r="J46" s="786"/>
      <c r="K46" s="786"/>
      <c r="L46" s="786"/>
      <c r="M46" s="79"/>
      <c r="O46" s="24" t="e">
        <f>O44/O20</f>
        <v>#DIV/0!</v>
      </c>
      <c r="P46" s="3"/>
    </row>
    <row r="47" spans="1:17" ht="15.6" thickBot="1" x14ac:dyDescent="0.3">
      <c r="O47" s="3"/>
    </row>
    <row r="48" spans="1:17" ht="16.2" thickBot="1" x14ac:dyDescent="0.35">
      <c r="I48" s="787" t="s">
        <v>98</v>
      </c>
      <c r="J48" s="788"/>
      <c r="K48" s="788"/>
      <c r="L48" s="788"/>
      <c r="M48" s="87"/>
      <c r="N48" s="88"/>
      <c r="O48" s="89">
        <f>O25-O31</f>
        <v>0</v>
      </c>
    </row>
    <row r="50" spans="2:13" x14ac:dyDescent="0.25">
      <c r="B50" s="90" t="s">
        <v>105</v>
      </c>
    </row>
    <row r="51" spans="2:13" x14ac:dyDescent="0.25">
      <c r="L51" s="3"/>
    </row>
    <row r="52" spans="2:13" x14ac:dyDescent="0.25">
      <c r="M52" s="3"/>
    </row>
  </sheetData>
  <sheetProtection sheet="1" objects="1" scenarios="1"/>
  <protectedRanges>
    <protectedRange sqref="C14" name="Plage8"/>
    <protectedRange sqref="D19:M19" name="Plage6"/>
    <protectedRange sqref="G17" name="Plage4"/>
    <protectedRange sqref="D20:M21" name="Plage2"/>
    <protectedRange sqref="E17" name="Plage3"/>
    <protectedRange sqref="K17 I17" name="Plage5"/>
    <protectedRange sqref="C13" name="Plage7"/>
  </protectedRanges>
  <mergeCells count="9">
    <mergeCell ref="I46:L46"/>
    <mergeCell ref="I48:L48"/>
    <mergeCell ref="B1:K1"/>
    <mergeCell ref="B15:C15"/>
    <mergeCell ref="A19:A24"/>
    <mergeCell ref="A28:A29"/>
    <mergeCell ref="I40:J40"/>
    <mergeCell ref="I42:J42"/>
    <mergeCell ref="I44:L44"/>
  </mergeCells>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N19"/>
  <sheetViews>
    <sheetView zoomScaleNormal="100" workbookViewId="0">
      <selection activeCell="F4" sqref="F4"/>
    </sheetView>
  </sheetViews>
  <sheetFormatPr baseColWidth="10" defaultRowHeight="15" x14ac:dyDescent="0.25"/>
  <cols>
    <col min="1" max="1" width="39.54296875" customWidth="1"/>
    <col min="2" max="2" width="9.81640625" customWidth="1"/>
    <col min="3" max="3" width="7.08984375" customWidth="1"/>
    <col min="4" max="4" width="9" customWidth="1"/>
    <col min="6" max="6" width="15.6328125" customWidth="1"/>
    <col min="7" max="7" width="11" customWidth="1"/>
    <col min="8" max="8" width="11.90625" customWidth="1"/>
    <col min="9" max="9" width="12.90625" customWidth="1"/>
    <col min="10" max="10" width="14.453125" customWidth="1"/>
    <col min="11" max="11" width="12.1796875" style="1" customWidth="1"/>
    <col min="12" max="12" width="27.54296875" style="2" customWidth="1"/>
  </cols>
  <sheetData>
    <row r="1" spans="1:14" ht="15.75" customHeight="1" x14ac:dyDescent="0.3">
      <c r="A1" s="777" t="s">
        <v>225</v>
      </c>
      <c r="B1" s="777"/>
      <c r="C1" s="777"/>
      <c r="D1" s="777"/>
      <c r="E1" s="777"/>
      <c r="F1" s="777"/>
      <c r="G1" s="777"/>
      <c r="H1" s="777"/>
      <c r="I1" s="777"/>
      <c r="J1" s="777"/>
      <c r="K1" s="388"/>
    </row>
    <row r="2" spans="1:14" ht="10.5" customHeight="1" thickBot="1" x14ac:dyDescent="0.3">
      <c r="A2" s="316"/>
      <c r="B2" s="316"/>
      <c r="C2" s="316"/>
      <c r="D2" s="316"/>
      <c r="E2" s="389"/>
      <c r="G2" s="321"/>
      <c r="H2" s="316"/>
      <c r="I2" s="389"/>
    </row>
    <row r="3" spans="1:14" ht="158.4" x14ac:dyDescent="0.25">
      <c r="A3" s="387" t="s">
        <v>30</v>
      </c>
      <c r="B3" s="104"/>
      <c r="C3" s="99" t="s">
        <v>27</v>
      </c>
      <c r="D3" s="99" t="s">
        <v>81</v>
      </c>
      <c r="E3" s="315" t="s">
        <v>178</v>
      </c>
      <c r="F3" s="315" t="s">
        <v>345</v>
      </c>
      <c r="G3" s="315" t="s">
        <v>180</v>
      </c>
      <c r="H3" s="99" t="s">
        <v>346</v>
      </c>
      <c r="I3" s="98" t="s">
        <v>351</v>
      </c>
      <c r="J3" s="98" t="s">
        <v>265</v>
      </c>
      <c r="K3" s="397"/>
    </row>
    <row r="4" spans="1:14" ht="15.6" thickBot="1" x14ac:dyDescent="0.3">
      <c r="A4" s="106"/>
      <c r="B4" s="105"/>
      <c r="C4" s="101"/>
      <c r="D4" s="101"/>
      <c r="E4" s="394"/>
      <c r="F4" s="404">
        <v>3.43</v>
      </c>
      <c r="G4" s="422">
        <f>'Paramètres Tarifs'!C32</f>
        <v>3.49</v>
      </c>
      <c r="H4" s="126">
        <v>0.03</v>
      </c>
      <c r="I4" s="126">
        <v>0.18</v>
      </c>
      <c r="J4" s="126">
        <v>0.3</v>
      </c>
      <c r="K4" s="421" t="s">
        <v>7</v>
      </c>
      <c r="L4" s="703" t="s">
        <v>275</v>
      </c>
      <c r="M4" s="421"/>
      <c r="N4" s="8"/>
    </row>
    <row r="5" spans="1:14" s="7" customFormat="1" ht="37.200000000000003" thickBot="1" x14ac:dyDescent="0.3">
      <c r="A5" s="604" t="s">
        <v>269</v>
      </c>
      <c r="B5" s="603"/>
      <c r="C5" s="617"/>
      <c r="D5" s="618">
        <f>'Paramètres Tarifs'!F23</f>
        <v>4.3600000000000003</v>
      </c>
      <c r="E5" s="619">
        <f t="shared" ref="E5:E6" si="0">D5*C5</f>
        <v>0</v>
      </c>
      <c r="F5" s="602">
        <f t="shared" ref="F5:F6" si="1">IF($F$4&gt;0,(D5-$F$4)*C5,0)</f>
        <v>0</v>
      </c>
      <c r="G5" s="620">
        <f t="shared" ref="G5:G6" si="2">$G$4*C5</f>
        <v>0</v>
      </c>
      <c r="H5" s="620">
        <f t="shared" ref="H5:H6" si="3">G5*$H$4</f>
        <v>0</v>
      </c>
      <c r="I5" s="620">
        <f t="shared" ref="I5:I6" si="4">G5*$I$4</f>
        <v>0</v>
      </c>
      <c r="J5" s="612"/>
      <c r="K5" s="398"/>
      <c r="L5" s="704" t="s">
        <v>276</v>
      </c>
    </row>
    <row r="6" spans="1:14" s="7" customFormat="1" ht="36.6" thickBot="1" x14ac:dyDescent="0.3">
      <c r="A6" s="604" t="s">
        <v>270</v>
      </c>
      <c r="B6" s="603"/>
      <c r="C6" s="617"/>
      <c r="D6" s="618">
        <f>'Paramètres Tarifs'!F24</f>
        <v>4.66</v>
      </c>
      <c r="E6" s="619">
        <f t="shared" si="0"/>
        <v>0</v>
      </c>
      <c r="F6" s="602">
        <f t="shared" si="1"/>
        <v>0</v>
      </c>
      <c r="G6" s="620">
        <f t="shared" si="2"/>
        <v>0</v>
      </c>
      <c r="H6" s="620">
        <f t="shared" si="3"/>
        <v>0</v>
      </c>
      <c r="I6" s="620">
        <f t="shared" si="4"/>
        <v>0</v>
      </c>
      <c r="J6" s="613"/>
      <c r="K6" s="398"/>
      <c r="L6" s="704" t="s">
        <v>277</v>
      </c>
    </row>
    <row r="7" spans="1:14" s="7" customFormat="1" ht="15.6" thickBot="1" x14ac:dyDescent="0.3">
      <c r="A7" s="598" t="s">
        <v>26</v>
      </c>
      <c r="B7" s="103"/>
      <c r="C7" s="313"/>
      <c r="D7" s="314"/>
      <c r="E7" s="395"/>
      <c r="F7" s="314"/>
      <c r="G7" s="417">
        <f>E7</f>
        <v>0</v>
      </c>
      <c r="H7" s="396">
        <f t="shared" ref="H7" si="5">G7*$H$4</f>
        <v>0</v>
      </c>
      <c r="I7" s="100"/>
      <c r="J7" s="115">
        <f>G7*$J$4</f>
        <v>0</v>
      </c>
      <c r="K7" s="398"/>
      <c r="L7" s="704" t="s">
        <v>278</v>
      </c>
    </row>
    <row r="8" spans="1:14" s="7" customFormat="1" ht="15.6" thickBot="1" x14ac:dyDescent="0.3">
      <c r="A8" s="102" t="s">
        <v>31</v>
      </c>
      <c r="B8" s="103"/>
      <c r="C8" s="313"/>
      <c r="D8" s="314"/>
      <c r="E8" s="395"/>
      <c r="F8" s="314"/>
      <c r="G8" s="417">
        <f>E8</f>
        <v>0</v>
      </c>
      <c r="H8" s="396">
        <f t="shared" ref="H8:H12" si="6">G8*$H$4</f>
        <v>0</v>
      </c>
      <c r="I8" s="100"/>
      <c r="J8" s="115">
        <f>G8*$J$4</f>
        <v>0</v>
      </c>
      <c r="K8" s="398"/>
      <c r="L8" s="704" t="s">
        <v>279</v>
      </c>
    </row>
    <row r="9" spans="1:14" s="7" customFormat="1" ht="27" customHeight="1" thickBot="1" x14ac:dyDescent="0.3">
      <c r="A9" s="102" t="s">
        <v>89</v>
      </c>
      <c r="B9" s="103"/>
      <c r="C9" s="313"/>
      <c r="D9" s="314"/>
      <c r="E9" s="395"/>
      <c r="F9" s="314"/>
      <c r="G9" s="417">
        <f>E9</f>
        <v>0</v>
      </c>
      <c r="H9" s="396">
        <f t="shared" si="6"/>
        <v>0</v>
      </c>
      <c r="I9" s="100"/>
      <c r="J9" s="115">
        <f>G9*$J$4</f>
        <v>0</v>
      </c>
      <c r="K9" s="398"/>
      <c r="L9" s="401"/>
    </row>
    <row r="10" spans="1:14" s="310" customFormat="1" ht="24" customHeight="1" thickBot="1" x14ac:dyDescent="0.3">
      <c r="A10" s="317" t="s">
        <v>42</v>
      </c>
      <c r="B10" s="318"/>
      <c r="C10" s="314"/>
      <c r="D10" s="314"/>
      <c r="E10" s="395"/>
      <c r="F10" s="309"/>
      <c r="G10" s="417">
        <f>E10</f>
        <v>0</v>
      </c>
      <c r="H10" s="309"/>
      <c r="I10" s="396">
        <f>G10*$I$4</f>
        <v>0</v>
      </c>
      <c r="J10" s="96"/>
      <c r="K10" s="399"/>
      <c r="L10" s="402"/>
    </row>
    <row r="11" spans="1:14" s="310" customFormat="1" ht="24" customHeight="1" thickBot="1" x14ac:dyDescent="0.3">
      <c r="A11" s="317" t="s">
        <v>41</v>
      </c>
      <c r="B11" s="318"/>
      <c r="C11" s="338"/>
      <c r="D11" s="385">
        <f>'Paramètres Tarifs'!F24</f>
        <v>4.66</v>
      </c>
      <c r="E11" s="390">
        <f>D11*C11</f>
        <v>0</v>
      </c>
      <c r="F11" s="324">
        <f>IF($F$4&gt;0,(D11-$F$4)*C11,0)</f>
        <v>0</v>
      </c>
      <c r="G11" s="396">
        <f>$G$4*C11</f>
        <v>0</v>
      </c>
      <c r="H11" s="396">
        <f t="shared" si="6"/>
        <v>0</v>
      </c>
      <c r="I11" s="396">
        <f>G11*$I$4</f>
        <v>0</v>
      </c>
      <c r="J11" s="96"/>
      <c r="K11" s="399"/>
      <c r="L11" s="402"/>
    </row>
    <row r="12" spans="1:14" s="310" customFormat="1" ht="27" customHeight="1" thickBot="1" x14ac:dyDescent="0.3">
      <c r="A12" s="409" t="s">
        <v>87</v>
      </c>
      <c r="B12" s="410"/>
      <c r="C12" s="411"/>
      <c r="D12" s="412"/>
      <c r="E12" s="413"/>
      <c r="F12" s="414"/>
      <c r="G12" s="417">
        <f>E12</f>
        <v>0</v>
      </c>
      <c r="H12" s="396">
        <f t="shared" si="6"/>
        <v>0</v>
      </c>
      <c r="I12" s="396">
        <f>G12*$I$4</f>
        <v>0</v>
      </c>
      <c r="J12" s="415"/>
      <c r="K12" s="399"/>
      <c r="L12" s="402"/>
    </row>
    <row r="13" spans="1:14" s="118" customFormat="1" ht="24" customHeight="1" thickTop="1" thickBot="1" x14ac:dyDescent="0.3">
      <c r="A13" s="405"/>
      <c r="B13" s="406" t="s">
        <v>169</v>
      </c>
      <c r="C13" s="407"/>
      <c r="D13" s="407"/>
      <c r="E13" s="408">
        <f>SUM(E5:E12)</f>
        <v>0</v>
      </c>
      <c r="F13" s="408">
        <f>SUMIF(F5:F11,"&gt;0",F5:F11)</f>
        <v>0</v>
      </c>
      <c r="G13" s="408">
        <f>SUM(G5:G12)</f>
        <v>0</v>
      </c>
      <c r="H13" s="408">
        <f>SUM(H5:H12)</f>
        <v>0</v>
      </c>
      <c r="I13" s="408">
        <f>SUM(I5:I12)</f>
        <v>0</v>
      </c>
      <c r="J13" s="408">
        <f>SUM(J5:J12)</f>
        <v>0</v>
      </c>
      <c r="K13" s="400"/>
      <c r="L13" s="403"/>
    </row>
    <row r="14" spans="1:14" s="118" customFormat="1" ht="24" customHeight="1" thickBot="1" x14ac:dyDescent="0.3">
      <c r="A14" s="323"/>
      <c r="B14" s="330" t="s">
        <v>169</v>
      </c>
      <c r="C14" s="320"/>
      <c r="D14" s="320"/>
      <c r="E14" s="320"/>
      <c r="F14" s="311">
        <f>SUMIF(F5:F12,"&lt;0",F5:F12)</f>
        <v>0</v>
      </c>
      <c r="G14" s="311"/>
      <c r="H14" s="311"/>
      <c r="I14" s="311"/>
      <c r="J14" s="311"/>
      <c r="K14" s="400"/>
      <c r="L14" s="403"/>
    </row>
    <row r="15" spans="1:14" s="118" customFormat="1" ht="24" customHeight="1" thickBot="1" x14ac:dyDescent="0.3">
      <c r="A15" s="323"/>
      <c r="B15" s="330" t="s">
        <v>34</v>
      </c>
      <c r="C15" s="320">
        <f>SUM(C5:C12)</f>
        <v>0</v>
      </c>
      <c r="D15" s="312"/>
      <c r="E15" s="311">
        <f t="shared" ref="E15:J15" si="7">E13+E14</f>
        <v>0</v>
      </c>
      <c r="F15" s="311">
        <f t="shared" si="7"/>
        <v>0</v>
      </c>
      <c r="G15" s="311">
        <f t="shared" si="7"/>
        <v>0</v>
      </c>
      <c r="H15" s="311">
        <f t="shared" si="7"/>
        <v>0</v>
      </c>
      <c r="I15" s="311">
        <f t="shared" si="7"/>
        <v>0</v>
      </c>
      <c r="J15" s="311">
        <f t="shared" si="7"/>
        <v>0</v>
      </c>
      <c r="K15" s="400"/>
      <c r="L15" s="403"/>
    </row>
    <row r="17" spans="1:7" x14ac:dyDescent="0.25">
      <c r="A17" s="423" t="s">
        <v>245</v>
      </c>
    </row>
    <row r="18" spans="1:7" x14ac:dyDescent="0.25">
      <c r="A18" s="600" t="s">
        <v>266</v>
      </c>
      <c r="G18" s="3"/>
    </row>
    <row r="19" spans="1:7" x14ac:dyDescent="0.25">
      <c r="A19" s="624"/>
    </row>
  </sheetData>
  <sheetProtection sheet="1" objects="1" scenarios="1"/>
  <protectedRanges>
    <protectedRange sqref="E12" name="Plage6"/>
    <protectedRange sqref="E7:E10" name="Plage5"/>
    <protectedRange sqref="C11" name="Plage4"/>
    <protectedRange sqref="H4:J4" name="Plage2"/>
    <protectedRange sqref="F4" name="Plage1"/>
    <protectedRange sqref="C5:C6" name="Plage3"/>
  </protectedRanges>
  <mergeCells count="1">
    <mergeCell ref="A1:J1"/>
  </mergeCells>
  <pageMargins left="0.7" right="0.7" top="0.75" bottom="0.75" header="0.3" footer="0.3"/>
  <pageSetup paperSize="8"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CB8D-06E2-4332-ABDF-6FA77044812F}">
  <sheetPr>
    <tabColor rgb="FFFFFF00"/>
    <pageSetUpPr fitToPage="1"/>
  </sheetPr>
  <dimension ref="A1:R77"/>
  <sheetViews>
    <sheetView workbookViewId="0">
      <selection activeCell="B1" sqref="B1"/>
    </sheetView>
  </sheetViews>
  <sheetFormatPr baseColWidth="10" defaultRowHeight="15" x14ac:dyDescent="0.25"/>
  <cols>
    <col min="1" max="1" width="4.81640625" style="127" customWidth="1"/>
    <col min="2" max="2" width="25.6328125" customWidth="1"/>
    <col min="3" max="3" width="6.453125" customWidth="1"/>
    <col min="5" max="5" width="11.90625" customWidth="1"/>
    <col min="6" max="6" width="18.36328125" bestFit="1" customWidth="1"/>
    <col min="7" max="7" width="20.6328125" bestFit="1" customWidth="1"/>
    <col min="14" max="14" width="2.81640625" customWidth="1"/>
    <col min="15" max="15" width="11.54296875" style="144"/>
  </cols>
  <sheetData>
    <row r="1" spans="1:15" s="7" customFormat="1" ht="24" customHeight="1" x14ac:dyDescent="0.25">
      <c r="A1" s="127"/>
      <c r="B1" s="7" t="s">
        <v>343</v>
      </c>
      <c r="O1" s="764"/>
    </row>
    <row r="2" spans="1:15" x14ac:dyDescent="0.25">
      <c r="E2" s="705" t="s">
        <v>281</v>
      </c>
      <c r="F2" s="705" t="s">
        <v>282</v>
      </c>
      <c r="G2" s="705" t="s">
        <v>283</v>
      </c>
    </row>
    <row r="3" spans="1:15" x14ac:dyDescent="0.25">
      <c r="E3" s="705" t="s">
        <v>284</v>
      </c>
      <c r="F3" s="705" t="s">
        <v>285</v>
      </c>
      <c r="G3" s="705" t="s">
        <v>286</v>
      </c>
    </row>
    <row r="4" spans="1:15" x14ac:dyDescent="0.25">
      <c r="E4" s="705" t="s">
        <v>287</v>
      </c>
      <c r="F4" s="705" t="s">
        <v>288</v>
      </c>
      <c r="G4" s="705" t="s">
        <v>289</v>
      </c>
    </row>
    <row r="5" spans="1:15" x14ac:dyDescent="0.25">
      <c r="E5" s="705" t="s">
        <v>290</v>
      </c>
      <c r="F5" s="705" t="s">
        <v>291</v>
      </c>
      <c r="G5" s="705" t="s">
        <v>292</v>
      </c>
    </row>
    <row r="6" spans="1:15" x14ac:dyDescent="0.25">
      <c r="E6" s="705" t="s">
        <v>293</v>
      </c>
      <c r="F6" s="705" t="s">
        <v>294</v>
      </c>
      <c r="G6" s="705" t="s">
        <v>295</v>
      </c>
    </row>
    <row r="7" spans="1:15" x14ac:dyDescent="0.25">
      <c r="E7" s="705" t="s">
        <v>296</v>
      </c>
      <c r="F7" s="705" t="s">
        <v>297</v>
      </c>
      <c r="G7" s="705" t="s">
        <v>298</v>
      </c>
    </row>
    <row r="8" spans="1:15" x14ac:dyDescent="0.25">
      <c r="E8" s="705" t="s">
        <v>299</v>
      </c>
      <c r="F8" s="705" t="s">
        <v>300</v>
      </c>
      <c r="G8" s="705" t="s">
        <v>301</v>
      </c>
    </row>
    <row r="9" spans="1:15" x14ac:dyDescent="0.25">
      <c r="E9" s="705" t="s">
        <v>302</v>
      </c>
      <c r="F9" s="705" t="s">
        <v>303</v>
      </c>
      <c r="G9" s="705" t="s">
        <v>304</v>
      </c>
    </row>
    <row r="10" spans="1:15" x14ac:dyDescent="0.25">
      <c r="E10" s="705" t="s">
        <v>305</v>
      </c>
      <c r="F10" s="705" t="s">
        <v>306</v>
      </c>
      <c r="G10" s="705" t="s">
        <v>307</v>
      </c>
    </row>
    <row r="11" spans="1:15" x14ac:dyDescent="0.25">
      <c r="E11" s="705" t="s">
        <v>308</v>
      </c>
      <c r="F11" s="705" t="s">
        <v>309</v>
      </c>
      <c r="G11" s="705" t="s">
        <v>310</v>
      </c>
    </row>
    <row r="12" spans="1:15" x14ac:dyDescent="0.25">
      <c r="E12" s="705" t="s">
        <v>311</v>
      </c>
      <c r="F12" s="705" t="s">
        <v>312</v>
      </c>
      <c r="G12" s="705" t="s">
        <v>313</v>
      </c>
    </row>
    <row r="13" spans="1:15" x14ac:dyDescent="0.25">
      <c r="E13" s="705" t="s">
        <v>314</v>
      </c>
      <c r="F13" s="705" t="s">
        <v>315</v>
      </c>
      <c r="G13" s="705" t="s">
        <v>316</v>
      </c>
    </row>
    <row r="14" spans="1:15" x14ac:dyDescent="0.25">
      <c r="E14" s="705" t="s">
        <v>317</v>
      </c>
      <c r="F14" s="705" t="s">
        <v>318</v>
      </c>
      <c r="G14" s="705" t="s">
        <v>319</v>
      </c>
    </row>
    <row r="15" spans="1:15" x14ac:dyDescent="0.25">
      <c r="E15" s="705" t="s">
        <v>320</v>
      </c>
      <c r="F15" s="705" t="s">
        <v>321</v>
      </c>
      <c r="G15" s="705" t="s">
        <v>322</v>
      </c>
    </row>
    <row r="16" spans="1:15" x14ac:dyDescent="0.25">
      <c r="E16" s="705" t="s">
        <v>323</v>
      </c>
      <c r="F16" s="705" t="s">
        <v>324</v>
      </c>
      <c r="G16" s="705" t="s">
        <v>325</v>
      </c>
    </row>
    <row r="17" spans="1:16" x14ac:dyDescent="0.25">
      <c r="E17" s="705" t="s">
        <v>326</v>
      </c>
      <c r="F17" s="705" t="s">
        <v>327</v>
      </c>
      <c r="G17" s="705" t="s">
        <v>328</v>
      </c>
    </row>
    <row r="18" spans="1:16" x14ac:dyDescent="0.25">
      <c r="E18" s="705" t="s">
        <v>329</v>
      </c>
      <c r="F18" s="705" t="s">
        <v>330</v>
      </c>
      <c r="G18" s="705" t="s">
        <v>331</v>
      </c>
    </row>
    <row r="19" spans="1:16" x14ac:dyDescent="0.25">
      <c r="E19" s="705" t="s">
        <v>332</v>
      </c>
      <c r="F19" s="705" t="s">
        <v>291</v>
      </c>
      <c r="G19" s="705" t="s">
        <v>333</v>
      </c>
    </row>
    <row r="20" spans="1:16" x14ac:dyDescent="0.25">
      <c r="E20" s="705" t="s">
        <v>334</v>
      </c>
      <c r="F20" s="705" t="s">
        <v>318</v>
      </c>
      <c r="G20" s="705" t="s">
        <v>335</v>
      </c>
    </row>
    <row r="21" spans="1:16" s="708" customFormat="1" ht="15.6" x14ac:dyDescent="0.3">
      <c r="A21" s="707"/>
      <c r="B21" s="810" t="s">
        <v>336</v>
      </c>
      <c r="C21" s="810"/>
      <c r="D21" s="810"/>
      <c r="E21" s="810"/>
      <c r="F21" s="810"/>
      <c r="G21" s="810"/>
      <c r="H21" s="810"/>
      <c r="I21" s="810"/>
      <c r="J21" s="810"/>
      <c r="K21" s="810"/>
      <c r="O21" s="709"/>
    </row>
    <row r="22" spans="1:16" s="708" customFormat="1" x14ac:dyDescent="0.25">
      <c r="A22" s="707"/>
      <c r="O22" s="709"/>
    </row>
    <row r="23" spans="1:16" s="708" customFormat="1" x14ac:dyDescent="0.25">
      <c r="A23" s="707"/>
      <c r="O23" s="709"/>
    </row>
    <row r="24" spans="1:16" s="708" customFormat="1" ht="15.6" x14ac:dyDescent="0.3">
      <c r="A24" s="707"/>
      <c r="B24" s="710" t="s">
        <v>44</v>
      </c>
      <c r="O24" s="709"/>
    </row>
    <row r="25" spans="1:16" s="708" customFormat="1" ht="52.8" x14ac:dyDescent="0.3">
      <c r="A25" s="707"/>
      <c r="B25" s="711" t="s">
        <v>2</v>
      </c>
      <c r="C25" s="711"/>
      <c r="D25" s="712" t="s">
        <v>196</v>
      </c>
      <c r="E25" s="712" t="s">
        <v>197</v>
      </c>
      <c r="F25" s="712" t="s">
        <v>198</v>
      </c>
      <c r="G25" s="712" t="s">
        <v>199</v>
      </c>
      <c r="H25" s="712" t="s">
        <v>88</v>
      </c>
      <c r="I25" s="712" t="s">
        <v>200</v>
      </c>
      <c r="J25" s="712"/>
      <c r="K25" s="712"/>
      <c r="L25" s="712"/>
      <c r="M25" s="713"/>
      <c r="O25" s="714"/>
    </row>
    <row r="26" spans="1:16" s="708" customFormat="1" ht="26.4" x14ac:dyDescent="0.3">
      <c r="A26" s="707"/>
      <c r="B26" s="715" t="s">
        <v>195</v>
      </c>
      <c r="C26" s="711"/>
      <c r="D26" s="716">
        <f>'Paramètres Tarifs'!F17</f>
        <v>3.08</v>
      </c>
      <c r="E26" s="716">
        <f>'Paramètres Tarifs'!F18</f>
        <v>4.87</v>
      </c>
      <c r="F26" s="716">
        <f>'Paramètres Tarifs'!F19</f>
        <v>6.05</v>
      </c>
      <c r="G26" s="716">
        <f>'Paramètres Tarifs'!F20</f>
        <v>4.66</v>
      </c>
      <c r="H26" s="716">
        <f>'Paramètres Tarifs'!F21</f>
        <v>7.2</v>
      </c>
      <c r="I26" s="716">
        <f>'Paramètres Tarifs'!F22</f>
        <v>4.66</v>
      </c>
      <c r="J26" s="716"/>
      <c r="K26" s="716"/>
      <c r="L26" s="716"/>
      <c r="M26" s="717"/>
      <c r="O26" s="718"/>
      <c r="P26" s="710"/>
    </row>
    <row r="27" spans="1:16" s="708" customFormat="1" ht="39" customHeight="1" x14ac:dyDescent="0.25">
      <c r="A27" s="707"/>
      <c r="B27" s="719" t="s">
        <v>342</v>
      </c>
      <c r="C27" s="717">
        <f>'Paramètres Tarifs'!C32</f>
        <v>3.49</v>
      </c>
      <c r="D27" s="717">
        <v>0</v>
      </c>
      <c r="E27" s="717">
        <v>0</v>
      </c>
      <c r="F27" s="717">
        <v>0</v>
      </c>
      <c r="G27" s="717">
        <v>0</v>
      </c>
      <c r="H27" s="717">
        <v>0</v>
      </c>
      <c r="I27" s="717">
        <v>0</v>
      </c>
      <c r="J27" s="717"/>
      <c r="K27" s="717"/>
      <c r="L27" s="717"/>
      <c r="M27" s="717"/>
      <c r="O27" s="718"/>
    </row>
    <row r="28" spans="1:16" s="708" customFormat="1" ht="22.5" customHeight="1" x14ac:dyDescent="0.25">
      <c r="A28" s="720"/>
      <c r="B28" s="715" t="s">
        <v>56</v>
      </c>
      <c r="C28" s="717"/>
      <c r="D28" s="717">
        <f>D27+D26</f>
        <v>3.08</v>
      </c>
      <c r="E28" s="717">
        <f t="shared" ref="E28:I28" si="0">E27+E26</f>
        <v>4.87</v>
      </c>
      <c r="F28" s="717">
        <f t="shared" si="0"/>
        <v>6.05</v>
      </c>
      <c r="G28" s="717">
        <f t="shared" si="0"/>
        <v>4.66</v>
      </c>
      <c r="H28" s="717">
        <f t="shared" si="0"/>
        <v>7.2</v>
      </c>
      <c r="I28" s="717">
        <f t="shared" si="0"/>
        <v>4.66</v>
      </c>
      <c r="J28" s="717"/>
      <c r="K28" s="717"/>
      <c r="L28" s="717"/>
      <c r="M28" s="717"/>
      <c r="O28" s="718"/>
    </row>
    <row r="29" spans="1:16" s="708" customFormat="1" ht="26.25" customHeight="1" x14ac:dyDescent="0.25">
      <c r="A29" s="707"/>
      <c r="B29" s="715" t="s">
        <v>77</v>
      </c>
      <c r="C29" s="711"/>
      <c r="D29" s="717">
        <f>IF(D26&gt;$C$34,D26-$C$34,0)</f>
        <v>3.08</v>
      </c>
      <c r="E29" s="717">
        <f t="shared" ref="E29:I29" si="1">IF(E26&gt;$C$34,E26-$C$34,0)</f>
        <v>4.87</v>
      </c>
      <c r="F29" s="717">
        <f t="shared" si="1"/>
        <v>6.05</v>
      </c>
      <c r="G29" s="717">
        <f t="shared" si="1"/>
        <v>4.66</v>
      </c>
      <c r="H29" s="717">
        <f t="shared" si="1"/>
        <v>7.2</v>
      </c>
      <c r="I29" s="717">
        <f t="shared" si="1"/>
        <v>4.66</v>
      </c>
      <c r="J29" s="717"/>
      <c r="K29" s="717"/>
      <c r="L29" s="717"/>
      <c r="M29" s="717"/>
      <c r="O29" s="718"/>
    </row>
    <row r="30" spans="1:16" s="708" customFormat="1" x14ac:dyDescent="0.25">
      <c r="A30" s="707"/>
      <c r="B30" s="715"/>
      <c r="C30" s="711"/>
      <c r="D30" s="721" t="s">
        <v>272</v>
      </c>
      <c r="E30" s="61"/>
      <c r="F30" s="61"/>
      <c r="G30" s="61"/>
      <c r="H30" s="61"/>
      <c r="I30" s="61"/>
      <c r="J30" s="61"/>
      <c r="K30" s="61"/>
      <c r="L30" s="61"/>
      <c r="M30" s="61"/>
      <c r="O30" s="718"/>
    </row>
    <row r="31" spans="1:16" s="708" customFormat="1" ht="21" customHeight="1" x14ac:dyDescent="0.3">
      <c r="A31" s="707"/>
      <c r="B31" s="710" t="s">
        <v>337</v>
      </c>
      <c r="D31" s="61"/>
      <c r="E31" s="722"/>
      <c r="F31" s="61"/>
      <c r="G31" s="61"/>
      <c r="H31" s="61"/>
      <c r="I31" s="61"/>
      <c r="J31" s="61"/>
      <c r="K31" s="61"/>
      <c r="L31" s="61"/>
      <c r="M31" s="61"/>
      <c r="O31" s="709"/>
    </row>
    <row r="32" spans="1:16" s="708" customFormat="1" x14ac:dyDescent="0.25">
      <c r="A32" s="707"/>
      <c r="B32" s="723" t="s">
        <v>43</v>
      </c>
      <c r="C32" s="724">
        <v>0.03</v>
      </c>
      <c r="E32" s="723"/>
      <c r="F32" s="725"/>
      <c r="O32" s="709"/>
    </row>
    <row r="33" spans="1:18" s="708" customFormat="1" ht="39.6" x14ac:dyDescent="0.25">
      <c r="A33" s="707"/>
      <c r="B33" s="715" t="s">
        <v>54</v>
      </c>
      <c r="C33" s="724"/>
      <c r="D33" s="708" t="s">
        <v>60</v>
      </c>
      <c r="E33" s="715"/>
      <c r="F33" s="725"/>
      <c r="O33" s="709"/>
    </row>
    <row r="34" spans="1:18" s="708" customFormat="1" ht="63" customHeight="1" x14ac:dyDescent="0.25">
      <c r="A34" s="707"/>
      <c r="B34" s="726" t="s">
        <v>338</v>
      </c>
      <c r="C34" s="725"/>
      <c r="D34" s="727"/>
      <c r="E34" s="728" t="s">
        <v>280</v>
      </c>
      <c r="F34" s="729"/>
      <c r="G34" s="730"/>
      <c r="O34" s="709"/>
    </row>
    <row r="35" spans="1:18" s="708" customFormat="1" ht="27.75" customHeight="1" x14ac:dyDescent="0.25">
      <c r="A35" s="707"/>
      <c r="B35" s="811" t="s">
        <v>339</v>
      </c>
      <c r="C35" s="811"/>
      <c r="O35" s="709"/>
    </row>
    <row r="36" spans="1:18" s="708" customFormat="1" ht="15.6" x14ac:dyDescent="0.3">
      <c r="A36" s="707"/>
      <c r="B36" s="710"/>
      <c r="O36" s="709"/>
    </row>
    <row r="37" spans="1:18" s="732" customFormat="1" ht="55.5" customHeight="1" x14ac:dyDescent="0.25">
      <c r="A37" s="731"/>
      <c r="D37" s="733" t="s">
        <v>94</v>
      </c>
      <c r="E37" s="734"/>
      <c r="F37" s="733" t="s">
        <v>96</v>
      </c>
      <c r="G37" s="734"/>
      <c r="H37" s="733" t="s">
        <v>97</v>
      </c>
      <c r="I37" s="734"/>
      <c r="J37" s="733"/>
      <c r="K37" s="734"/>
      <c r="M37" s="733" t="s">
        <v>101</v>
      </c>
      <c r="N37" s="735"/>
      <c r="O37" s="736">
        <f>+E37+G37+I37</f>
        <v>0</v>
      </c>
    </row>
    <row r="38" spans="1:18" s="708" customFormat="1" ht="52.8" x14ac:dyDescent="0.3">
      <c r="A38" s="707"/>
      <c r="B38" s="711" t="s">
        <v>201</v>
      </c>
      <c r="C38" s="711"/>
      <c r="D38" s="712" t="s">
        <v>196</v>
      </c>
      <c r="E38" s="712" t="s">
        <v>197</v>
      </c>
      <c r="F38" s="712" t="s">
        <v>198</v>
      </c>
      <c r="G38" s="712" t="s">
        <v>1</v>
      </c>
      <c r="H38" s="712" t="s">
        <v>88</v>
      </c>
      <c r="I38" s="712" t="s">
        <v>200</v>
      </c>
      <c r="J38" s="712"/>
      <c r="K38" s="712"/>
      <c r="L38" s="712"/>
      <c r="M38" s="737"/>
      <c r="O38" s="714" t="s">
        <v>21</v>
      </c>
    </row>
    <row r="39" spans="1:18" s="741" customFormat="1" ht="24" customHeight="1" x14ac:dyDescent="0.3">
      <c r="A39" s="812" t="s">
        <v>19</v>
      </c>
      <c r="B39" s="738" t="s">
        <v>203</v>
      </c>
      <c r="C39" s="739"/>
      <c r="D39" s="740"/>
      <c r="E39" s="740"/>
      <c r="F39" s="740"/>
      <c r="G39" s="740"/>
      <c r="H39" s="740"/>
      <c r="I39" s="740"/>
      <c r="J39" s="740"/>
      <c r="K39" s="740"/>
      <c r="L39" s="740"/>
      <c r="M39" s="740"/>
      <c r="O39" s="736">
        <f>SUM(D39:I39)</f>
        <v>0</v>
      </c>
    </row>
    <row r="40" spans="1:18" s="708" customFormat="1" ht="24.75" customHeight="1" x14ac:dyDescent="0.25">
      <c r="A40" s="812"/>
      <c r="B40" s="715"/>
      <c r="C40" s="711"/>
      <c r="D40" s="742"/>
      <c r="E40" s="742"/>
      <c r="F40" s="742"/>
      <c r="G40" s="742"/>
      <c r="H40" s="742"/>
      <c r="I40" s="742"/>
      <c r="J40" s="742"/>
      <c r="K40" s="742"/>
      <c r="L40" s="742"/>
      <c r="M40" s="742"/>
      <c r="O40" s="736">
        <f>SUM(D40:I40)</f>
        <v>0</v>
      </c>
    </row>
    <row r="41" spans="1:18" s="744" customFormat="1" ht="25.5" customHeight="1" x14ac:dyDescent="0.25">
      <c r="A41" s="812"/>
      <c r="B41" s="715" t="s">
        <v>340</v>
      </c>
      <c r="C41" s="711"/>
      <c r="D41" s="743"/>
      <c r="E41" s="743"/>
      <c r="F41" s="743"/>
      <c r="G41" s="743"/>
      <c r="H41" s="743"/>
      <c r="I41" s="743"/>
      <c r="J41" s="743"/>
      <c r="K41" s="743"/>
      <c r="L41" s="743"/>
      <c r="M41" s="743"/>
      <c r="O41" s="736">
        <f>SUM(D41:I41)</f>
        <v>0</v>
      </c>
      <c r="P41" s="745"/>
    </row>
    <row r="42" spans="1:18" s="708" customFormat="1" ht="19.5" customHeight="1" x14ac:dyDescent="0.25">
      <c r="A42" s="812"/>
      <c r="B42" s="715" t="s">
        <v>57</v>
      </c>
      <c r="C42" s="711"/>
      <c r="D42" s="717">
        <f t="shared" ref="D42:I42" si="2">IF(D40=0,D41*D28,D40*D28)</f>
        <v>0</v>
      </c>
      <c r="E42" s="717">
        <f t="shared" si="2"/>
        <v>0</v>
      </c>
      <c r="F42" s="717">
        <f t="shared" si="2"/>
        <v>0</v>
      </c>
      <c r="G42" s="717">
        <f t="shared" si="2"/>
        <v>0</v>
      </c>
      <c r="H42" s="717">
        <f t="shared" si="2"/>
        <v>0</v>
      </c>
      <c r="I42" s="717">
        <f t="shared" si="2"/>
        <v>0</v>
      </c>
      <c r="J42" s="717"/>
      <c r="K42" s="717"/>
      <c r="L42" s="717"/>
      <c r="M42" s="717"/>
      <c r="O42" s="717">
        <f>SUM(D42:I42)</f>
        <v>0</v>
      </c>
      <c r="P42" s="746"/>
    </row>
    <row r="43" spans="1:18" s="708" customFormat="1" x14ac:dyDescent="0.25">
      <c r="A43" s="812"/>
      <c r="B43" s="715" t="s">
        <v>17</v>
      </c>
      <c r="C43" s="711"/>
      <c r="D43" s="717"/>
      <c r="E43" s="717"/>
      <c r="F43" s="717"/>
      <c r="G43" s="717"/>
      <c r="H43" s="717"/>
      <c r="I43" s="717"/>
      <c r="J43" s="717"/>
      <c r="K43" s="717"/>
      <c r="L43" s="717"/>
      <c r="M43" s="717"/>
      <c r="O43" s="717">
        <f t="shared" ref="O43" si="3">SUM(D43:M43)</f>
        <v>0</v>
      </c>
      <c r="P43" s="746"/>
      <c r="Q43" s="746"/>
    </row>
    <row r="44" spans="1:18" s="708" customFormat="1" ht="20.25" customHeight="1" x14ac:dyDescent="0.25">
      <c r="A44" s="812"/>
      <c r="B44" s="715" t="s">
        <v>204</v>
      </c>
      <c r="C44" s="711"/>
      <c r="D44" s="717">
        <f t="shared" ref="D44:I44" si="4">IF(D40=0,D41*D26,D40*D26)</f>
        <v>0</v>
      </c>
      <c r="E44" s="717">
        <f t="shared" si="4"/>
        <v>0</v>
      </c>
      <c r="F44" s="717">
        <f t="shared" si="4"/>
        <v>0</v>
      </c>
      <c r="G44" s="717">
        <f t="shared" si="4"/>
        <v>0</v>
      </c>
      <c r="H44" s="717">
        <f t="shared" si="4"/>
        <v>0</v>
      </c>
      <c r="I44" s="717">
        <f t="shared" si="4"/>
        <v>0</v>
      </c>
      <c r="J44" s="717"/>
      <c r="K44" s="717"/>
      <c r="L44" s="717"/>
      <c r="M44" s="717"/>
      <c r="O44" s="717">
        <f>SUM(D44:I44)</f>
        <v>0</v>
      </c>
      <c r="Q44" s="746"/>
      <c r="R44" s="746"/>
    </row>
    <row r="45" spans="1:18" s="708" customFormat="1" ht="22.5" customHeight="1" x14ac:dyDescent="0.25">
      <c r="A45" s="747"/>
      <c r="B45" s="715" t="s">
        <v>66</v>
      </c>
      <c r="C45" s="711"/>
      <c r="D45" s="717">
        <f>+D44+D43</f>
        <v>0</v>
      </c>
      <c r="E45" s="717">
        <f t="shared" ref="E45:I45" si="5">+E44+E43</f>
        <v>0</v>
      </c>
      <c r="F45" s="717">
        <f t="shared" si="5"/>
        <v>0</v>
      </c>
      <c r="G45" s="717">
        <f>+G44+G43</f>
        <v>0</v>
      </c>
      <c r="H45" s="717">
        <f t="shared" si="5"/>
        <v>0</v>
      </c>
      <c r="I45" s="717">
        <f t="shared" si="5"/>
        <v>0</v>
      </c>
      <c r="J45" s="717"/>
      <c r="K45" s="717"/>
      <c r="L45" s="717"/>
      <c r="M45" s="717"/>
      <c r="O45" s="717">
        <f>SUM(D45:I45)</f>
        <v>0</v>
      </c>
      <c r="P45" s="746"/>
      <c r="Q45" s="746"/>
      <c r="R45" s="746"/>
    </row>
    <row r="46" spans="1:18" s="708" customFormat="1" x14ac:dyDescent="0.25">
      <c r="A46" s="707"/>
      <c r="B46" s="748" t="s">
        <v>274</v>
      </c>
      <c r="D46" s="746"/>
      <c r="E46" s="746"/>
      <c r="F46" s="746"/>
      <c r="G46" s="746"/>
      <c r="H46" s="746"/>
      <c r="I46" s="746"/>
      <c r="J46" s="746"/>
      <c r="K46" s="746"/>
      <c r="L46" s="746"/>
      <c r="M46" s="746"/>
      <c r="O46" s="746"/>
      <c r="P46" s="746"/>
    </row>
    <row r="47" spans="1:18" s="708" customFormat="1" x14ac:dyDescent="0.25">
      <c r="A47" s="707"/>
      <c r="O47" s="746"/>
      <c r="P47" s="746"/>
    </row>
    <row r="48" spans="1:18" s="744" customFormat="1" ht="28.5" customHeight="1" x14ac:dyDescent="0.25">
      <c r="A48" s="812" t="s">
        <v>29</v>
      </c>
      <c r="B48" s="715" t="s">
        <v>39</v>
      </c>
      <c r="C48" s="711"/>
      <c r="D48" s="743"/>
      <c r="E48" s="743"/>
      <c r="F48" s="743"/>
      <c r="G48" s="743"/>
      <c r="H48" s="743"/>
      <c r="I48" s="743"/>
      <c r="J48" s="743"/>
      <c r="K48" s="743"/>
      <c r="L48" s="743"/>
      <c r="M48" s="743"/>
      <c r="O48" s="736"/>
      <c r="P48" s="745"/>
    </row>
    <row r="49" spans="1:17" s="744" customFormat="1" ht="30.75" customHeight="1" x14ac:dyDescent="0.25">
      <c r="A49" s="812"/>
      <c r="B49" s="715" t="s">
        <v>47</v>
      </c>
      <c r="C49" s="711"/>
      <c r="D49" s="743"/>
      <c r="E49" s="717"/>
      <c r="F49" s="717"/>
      <c r="G49" s="717"/>
      <c r="H49" s="717"/>
      <c r="I49" s="717"/>
      <c r="J49" s="717"/>
      <c r="K49" s="717"/>
      <c r="L49" s="717"/>
      <c r="M49" s="717"/>
      <c r="O49" s="717"/>
      <c r="Q49" s="745"/>
    </row>
    <row r="50" spans="1:17" s="708" customFormat="1" x14ac:dyDescent="0.25">
      <c r="A50" s="707"/>
      <c r="O50" s="746"/>
    </row>
    <row r="51" spans="1:17" s="708" customFormat="1" ht="21.75" customHeight="1" x14ac:dyDescent="0.25">
      <c r="A51" s="747"/>
      <c r="B51" s="715" t="s">
        <v>58</v>
      </c>
      <c r="C51" s="711"/>
      <c r="D51" s="717">
        <f>D49+D44</f>
        <v>0</v>
      </c>
      <c r="E51" s="717">
        <f t="shared" ref="E51:I51" si="6">E49+E44</f>
        <v>0</v>
      </c>
      <c r="F51" s="717">
        <f t="shared" si="6"/>
        <v>0</v>
      </c>
      <c r="G51" s="717">
        <f t="shared" si="6"/>
        <v>0</v>
      </c>
      <c r="H51" s="717">
        <f t="shared" si="6"/>
        <v>0</v>
      </c>
      <c r="I51" s="717">
        <f t="shared" si="6"/>
        <v>0</v>
      </c>
      <c r="J51" s="717"/>
      <c r="K51" s="717"/>
      <c r="L51" s="717"/>
      <c r="M51" s="717"/>
      <c r="O51" s="717">
        <f t="shared" ref="O51:O53" si="7">SUM(D51:M51)</f>
        <v>0</v>
      </c>
      <c r="Q51" s="746"/>
    </row>
    <row r="52" spans="1:17" s="708" customFormat="1" x14ac:dyDescent="0.25">
      <c r="A52" s="707"/>
      <c r="O52" s="746"/>
    </row>
    <row r="53" spans="1:17" s="708" customFormat="1" ht="37.5" customHeight="1" x14ac:dyDescent="0.25">
      <c r="A53" s="747"/>
      <c r="B53" s="749" t="s">
        <v>341</v>
      </c>
      <c r="C53" s="750" t="s">
        <v>75</v>
      </c>
      <c r="D53" s="725">
        <f>IF($D$26&lt;$C$34,D41*($C$34-$D$26),0)</f>
        <v>0</v>
      </c>
      <c r="E53" s="725">
        <f>IF($E$26&lt;$C$34,E41*($C$34-$E$26),0)</f>
        <v>0</v>
      </c>
      <c r="F53" s="725">
        <f>IF($F$26&lt;$C$34,F41*($C$34-$F$26),0)</f>
        <v>0</v>
      </c>
      <c r="G53" s="725">
        <f>IF($G$26&lt;$C$34,G41*($C$34-$G$26),0)</f>
        <v>0</v>
      </c>
      <c r="H53" s="725">
        <f>IF($H$26&lt;$C$34,H41*($C$34-$H$26),0)</f>
        <v>0</v>
      </c>
      <c r="I53" s="725">
        <f>IF($I$26&lt;$C$34,I41*($C$34-$I$26),0)</f>
        <v>0</v>
      </c>
      <c r="J53" s="725"/>
      <c r="K53" s="725"/>
      <c r="L53" s="725"/>
      <c r="M53" s="725"/>
      <c r="O53" s="717">
        <f t="shared" si="7"/>
        <v>0</v>
      </c>
      <c r="Q53" s="746"/>
    </row>
    <row r="54" spans="1:17" s="708" customFormat="1" x14ac:dyDescent="0.25">
      <c r="A54" s="707"/>
      <c r="O54" s="746"/>
    </row>
    <row r="55" spans="1:17" s="708" customFormat="1" ht="21" customHeight="1" x14ac:dyDescent="0.25">
      <c r="A55" s="747"/>
      <c r="B55" s="728" t="s">
        <v>202</v>
      </c>
      <c r="C55" s="751"/>
      <c r="D55" s="717">
        <f>+D51+D53</f>
        <v>0</v>
      </c>
      <c r="E55" s="717">
        <f t="shared" ref="E55:I55" si="8">+E51+E53</f>
        <v>0</v>
      </c>
      <c r="F55" s="717">
        <f t="shared" si="8"/>
        <v>0</v>
      </c>
      <c r="G55" s="717">
        <f t="shared" si="8"/>
        <v>0</v>
      </c>
      <c r="H55" s="717">
        <f t="shared" si="8"/>
        <v>0</v>
      </c>
      <c r="I55" s="717">
        <f t="shared" si="8"/>
        <v>0</v>
      </c>
      <c r="J55" s="717"/>
      <c r="K55" s="717"/>
      <c r="L55" s="717"/>
      <c r="M55" s="717"/>
      <c r="O55" s="717">
        <f>SUM(D55:M55)</f>
        <v>0</v>
      </c>
    </row>
    <row r="56" spans="1:17" s="708" customFormat="1" x14ac:dyDescent="0.25">
      <c r="A56" s="707"/>
      <c r="O56" s="746"/>
    </row>
    <row r="57" spans="1:17" s="708" customFormat="1" x14ac:dyDescent="0.25">
      <c r="A57" s="707"/>
      <c r="F57" s="706"/>
      <c r="O57" s="746"/>
    </row>
    <row r="58" spans="1:17" s="708" customFormat="1" ht="19.5" customHeight="1" x14ac:dyDescent="0.25">
      <c r="A58" s="747"/>
      <c r="I58" s="752" t="s">
        <v>52</v>
      </c>
      <c r="J58" s="753"/>
      <c r="K58" s="754"/>
      <c r="L58" s="743" t="s">
        <v>74</v>
      </c>
      <c r="M58" s="717">
        <f>I29*I41+H29*H41+G29*G41+F29*F41+E29*E41+D29*D41</f>
        <v>0</v>
      </c>
      <c r="O58" s="717">
        <f>M58</f>
        <v>0</v>
      </c>
      <c r="Q58" s="746"/>
    </row>
    <row r="59" spans="1:17" s="708" customFormat="1" x14ac:dyDescent="0.25">
      <c r="A59" s="707"/>
      <c r="B59" s="755"/>
      <c r="C59" s="755"/>
      <c r="D59" s="755"/>
      <c r="E59" s="756"/>
      <c r="F59" s="756"/>
      <c r="O59" s="746"/>
    </row>
    <row r="60" spans="1:17" s="708" customFormat="1" ht="15.75" customHeight="1" x14ac:dyDescent="0.25">
      <c r="A60" s="747"/>
      <c r="D60" s="756"/>
      <c r="E60" s="756"/>
      <c r="F60" s="757"/>
      <c r="I60" s="808" t="s">
        <v>22</v>
      </c>
      <c r="J60" s="808"/>
      <c r="K60" s="758">
        <f>C32</f>
        <v>0.03</v>
      </c>
      <c r="L60" s="743" t="s">
        <v>74</v>
      </c>
      <c r="M60" s="717">
        <f>O41*F34</f>
        <v>0</v>
      </c>
      <c r="O60" s="717">
        <f>M60*C32</f>
        <v>0</v>
      </c>
      <c r="Q60" s="746"/>
    </row>
    <row r="61" spans="1:17" s="708" customFormat="1" x14ac:dyDescent="0.25">
      <c r="A61" s="707"/>
      <c r="B61" s="759"/>
      <c r="D61" s="756"/>
      <c r="E61" s="756"/>
      <c r="F61" s="757"/>
      <c r="L61" s="744"/>
      <c r="O61" s="746"/>
    </row>
    <row r="62" spans="1:17" s="708" customFormat="1" ht="43.5" customHeight="1" x14ac:dyDescent="0.25">
      <c r="A62" s="707"/>
      <c r="B62" s="760"/>
      <c r="F62" s="756"/>
      <c r="H62" s="756"/>
      <c r="I62" s="808" t="s">
        <v>54</v>
      </c>
      <c r="J62" s="808"/>
      <c r="K62" s="751">
        <f>C33</f>
        <v>0</v>
      </c>
      <c r="L62" s="743" t="s">
        <v>74</v>
      </c>
      <c r="M62" s="717">
        <f>O41*F34</f>
        <v>0</v>
      </c>
      <c r="O62" s="717">
        <f>M62*C33</f>
        <v>0</v>
      </c>
    </row>
    <row r="63" spans="1:17" s="708" customFormat="1" ht="15.6" x14ac:dyDescent="0.3">
      <c r="A63" s="707"/>
      <c r="B63" s="710"/>
      <c r="E63" s="737"/>
      <c r="F63" s="737"/>
      <c r="H63" s="756"/>
      <c r="O63" s="746"/>
    </row>
    <row r="64" spans="1:17" s="708" customFormat="1" x14ac:dyDescent="0.25">
      <c r="A64" s="707"/>
      <c r="I64" s="808" t="s">
        <v>63</v>
      </c>
      <c r="J64" s="808"/>
      <c r="K64" s="808"/>
      <c r="L64" s="808"/>
      <c r="M64" s="761"/>
      <c r="O64" s="717">
        <f>O55-(O58+O60+O62)</f>
        <v>0</v>
      </c>
    </row>
    <row r="65" spans="1:16" s="708" customFormat="1" x14ac:dyDescent="0.25">
      <c r="A65" s="707"/>
      <c r="B65" s="759"/>
      <c r="O65" s="746"/>
    </row>
    <row r="66" spans="1:16" s="708" customFormat="1" x14ac:dyDescent="0.25">
      <c r="A66" s="707"/>
      <c r="I66" s="808" t="s">
        <v>65</v>
      </c>
      <c r="J66" s="808"/>
      <c r="K66" s="808"/>
      <c r="L66" s="808"/>
      <c r="M66" s="758"/>
      <c r="O66" s="762" t="e">
        <f>O64/O41</f>
        <v>#DIV/0!</v>
      </c>
      <c r="P66" s="746"/>
    </row>
    <row r="67" spans="1:16" s="708" customFormat="1" x14ac:dyDescent="0.25">
      <c r="A67" s="707"/>
      <c r="F67" s="756"/>
      <c r="H67" s="756"/>
      <c r="O67" s="746"/>
    </row>
    <row r="68" spans="1:16" s="708" customFormat="1" ht="15.6" x14ac:dyDescent="0.3">
      <c r="A68" s="707"/>
      <c r="E68" s="707"/>
      <c r="F68" s="737"/>
      <c r="H68" s="756"/>
      <c r="I68" s="809" t="s">
        <v>98</v>
      </c>
      <c r="J68" s="809"/>
      <c r="K68" s="809"/>
      <c r="L68" s="809"/>
      <c r="M68" s="725"/>
      <c r="N68" s="741"/>
      <c r="O68" s="725">
        <f>O45-O51</f>
        <v>0</v>
      </c>
    </row>
    <row r="69" spans="1:16" s="708" customFormat="1" x14ac:dyDescent="0.25">
      <c r="A69" s="707"/>
      <c r="O69" s="709"/>
    </row>
    <row r="70" spans="1:16" s="708" customFormat="1" x14ac:dyDescent="0.25">
      <c r="A70" s="707"/>
      <c r="M70" s="746"/>
      <c r="O70" s="709"/>
    </row>
    <row r="71" spans="1:16" s="708" customFormat="1" x14ac:dyDescent="0.25">
      <c r="A71" s="707"/>
      <c r="O71" s="709"/>
    </row>
    <row r="72" spans="1:16" s="708" customFormat="1" x14ac:dyDescent="0.25">
      <c r="A72" s="707"/>
      <c r="B72" s="763" t="s">
        <v>268</v>
      </c>
      <c r="O72" s="709"/>
    </row>
    <row r="73" spans="1:16" s="708" customFormat="1" x14ac:dyDescent="0.25">
      <c r="A73" s="707"/>
      <c r="O73" s="709"/>
    </row>
    <row r="75" spans="1:16" ht="15.6" x14ac:dyDescent="0.3">
      <c r="F75" s="16"/>
      <c r="H75" s="16"/>
    </row>
    <row r="77" spans="1:16" ht="15.6" x14ac:dyDescent="0.3">
      <c r="H77" s="16"/>
    </row>
  </sheetData>
  <sheetProtection sheet="1" objects="1" scenarios="1"/>
  <protectedRanges>
    <protectedRange sqref="C34" name="Plage8"/>
    <protectedRange sqref="F34" name="Plage6"/>
    <protectedRange sqref="K37 I37" name="Plage5_1"/>
    <protectedRange sqref="E37" name="Plage3_1"/>
    <protectedRange sqref="D40:M41" name="Plage2_1"/>
    <protectedRange sqref="G37" name="Plage4_1"/>
    <protectedRange sqref="D39:M39" name="Plage6_1"/>
    <protectedRange sqref="C33" name="Plage7"/>
  </protectedRanges>
  <mergeCells count="9">
    <mergeCell ref="I66:L66"/>
    <mergeCell ref="I68:L68"/>
    <mergeCell ref="B21:K21"/>
    <mergeCell ref="B35:C35"/>
    <mergeCell ref="A39:A44"/>
    <mergeCell ref="A48:A49"/>
    <mergeCell ref="I60:J60"/>
    <mergeCell ref="I62:J62"/>
    <mergeCell ref="I64:L64"/>
  </mergeCells>
  <pageMargins left="0.7" right="0.7" top="0.75" bottom="0.75" header="0.3" footer="0.3"/>
  <pageSetup paperSize="9" scale="32" fitToWidth="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V156"/>
  <sheetViews>
    <sheetView zoomScale="79" zoomScaleNormal="79" workbookViewId="0">
      <selection activeCell="F1" sqref="F1"/>
    </sheetView>
  </sheetViews>
  <sheetFormatPr baseColWidth="10" defaultColWidth="11.54296875" defaultRowHeight="15" x14ac:dyDescent="0.25"/>
  <cols>
    <col min="1" max="1" width="7.81640625" style="92" customWidth="1"/>
    <col min="2" max="2" width="27.08984375" customWidth="1"/>
    <col min="3" max="3" width="12.08984375" customWidth="1"/>
    <col min="4" max="4" width="15.54296875" customWidth="1"/>
    <col min="5" max="5" width="12.453125" customWidth="1"/>
    <col min="7" max="7" width="13.08984375" customWidth="1"/>
    <col min="9" max="9" width="11.54296875" customWidth="1"/>
    <col min="11" max="11" width="11.90625" customWidth="1"/>
    <col min="12" max="12" width="12" customWidth="1"/>
    <col min="13" max="13" width="11.453125" customWidth="1"/>
    <col min="14" max="14" width="3" customWidth="1"/>
    <col min="16" max="16" width="3.81640625" customWidth="1"/>
    <col min="17" max="17" width="26" customWidth="1"/>
    <col min="19" max="19" width="1.81640625" customWidth="1"/>
    <col min="20" max="20" width="18.36328125" customWidth="1"/>
  </cols>
  <sheetData>
    <row r="1" spans="1:17" ht="19.5" customHeight="1" x14ac:dyDescent="0.4">
      <c r="C1" s="586"/>
      <c r="D1" s="586"/>
      <c r="E1" s="586"/>
      <c r="F1" s="586" t="s">
        <v>271</v>
      </c>
      <c r="G1" s="586"/>
      <c r="H1" s="594" t="s">
        <v>236</v>
      </c>
      <c r="I1" s="586"/>
      <c r="J1" s="586"/>
      <c r="K1" s="586"/>
      <c r="L1" s="586"/>
      <c r="M1" s="586"/>
      <c r="N1" s="586"/>
      <c r="O1" s="586"/>
    </row>
    <row r="2" spans="1:17" x14ac:dyDescent="0.25">
      <c r="B2" s="53"/>
      <c r="C2" s="19"/>
      <c r="D2" s="54"/>
      <c r="E2" s="29"/>
      <c r="F2" s="29"/>
      <c r="G2" s="29"/>
      <c r="H2" s="29"/>
      <c r="I2" s="29"/>
      <c r="J2" s="29"/>
      <c r="K2" s="29"/>
      <c r="L2" s="29"/>
      <c r="M2" s="29"/>
      <c r="O2" s="28"/>
      <c r="Q2" s="55"/>
    </row>
    <row r="3" spans="1:17" x14ac:dyDescent="0.25">
      <c r="B3" s="10"/>
    </row>
    <row r="4" spans="1:17" ht="15.6" thickBot="1" x14ac:dyDescent="0.3">
      <c r="B4" s="10"/>
    </row>
    <row r="5" spans="1:17" s="38" customFormat="1" ht="70.5" customHeight="1" thickTop="1" thickBot="1" x14ac:dyDescent="0.35">
      <c r="A5" s="827" t="s">
        <v>205</v>
      </c>
      <c r="B5" s="512" t="s">
        <v>2</v>
      </c>
      <c r="C5" s="13"/>
      <c r="D5" s="45" t="s">
        <v>3</v>
      </c>
      <c r="E5" s="45" t="s">
        <v>4</v>
      </c>
      <c r="F5" s="45" t="s">
        <v>5</v>
      </c>
      <c r="G5" s="45" t="s">
        <v>6</v>
      </c>
      <c r="H5" s="45" t="s">
        <v>7</v>
      </c>
      <c r="I5" s="45" t="s">
        <v>8</v>
      </c>
      <c r="J5" s="45" t="s">
        <v>9</v>
      </c>
      <c r="K5" s="518" t="s">
        <v>10</v>
      </c>
      <c r="L5" s="518" t="s">
        <v>11</v>
      </c>
      <c r="M5" s="519" t="s">
        <v>12</v>
      </c>
      <c r="O5" s="46" t="s">
        <v>21</v>
      </c>
      <c r="Q5" s="55"/>
    </row>
    <row r="6" spans="1:17" s="49" customFormat="1" ht="41.25" customHeight="1" thickTop="1" thickBot="1" x14ac:dyDescent="0.3">
      <c r="A6" s="828"/>
      <c r="B6" s="19" t="s">
        <v>24</v>
      </c>
      <c r="C6" s="15"/>
      <c r="D6" s="56">
        <f>+'Ticket régime général'!D19+'Ticket régime particulier'!D19</f>
        <v>0</v>
      </c>
      <c r="E6" s="56">
        <f>+'Ticket régime général'!E19+'Ticket régime particulier'!E19</f>
        <v>0</v>
      </c>
      <c r="F6" s="56">
        <f>+'Ticket régime général'!F19+'Ticket régime particulier'!F19</f>
        <v>0</v>
      </c>
      <c r="G6" s="56">
        <f>+'Ticket régime général'!G19+'Ticket régime particulier'!G19</f>
        <v>0</v>
      </c>
      <c r="H6" s="56">
        <f>+'Ticket régime général'!H19+'Ticket régime particulier'!H19</f>
        <v>0</v>
      </c>
      <c r="I6" s="56">
        <f>+'Ticket régime général'!I19+'Ticket régime particulier'!I19</f>
        <v>0</v>
      </c>
      <c r="J6" s="56">
        <f>+'Ticket régime général'!J19+'Ticket régime particulier'!J19</f>
        <v>0</v>
      </c>
      <c r="K6" s="56">
        <f>+'Ticket régime général'!K19+'Ticket régime particulier'!K19</f>
        <v>0</v>
      </c>
      <c r="L6" s="56">
        <f>+'Ticket régime général'!L19+'Ticket régime particulier'!L19</f>
        <v>0</v>
      </c>
      <c r="M6" s="459">
        <f>+'Ticket régime général'!M19+'Ticket régime particulier'!M19</f>
        <v>0</v>
      </c>
      <c r="O6" s="57">
        <f>SUM(D6:M6)</f>
        <v>0</v>
      </c>
    </row>
    <row r="7" spans="1:17" s="38" customFormat="1" ht="26.25" customHeight="1" thickTop="1" thickBot="1" x14ac:dyDescent="0.3">
      <c r="A7" s="828"/>
      <c r="B7" s="20" t="s">
        <v>61</v>
      </c>
      <c r="C7" s="30"/>
      <c r="D7" s="116">
        <f>+'Ticket régime général'!D20+'Ticket régime particulier'!D20</f>
        <v>0</v>
      </c>
      <c r="E7" s="116">
        <f>+'Ticket régime général'!E20+'Ticket régime particulier'!E20</f>
        <v>0</v>
      </c>
      <c r="F7" s="116">
        <f>+'Ticket régime général'!F20+'Ticket régime particulier'!F20</f>
        <v>0</v>
      </c>
      <c r="G7" s="116">
        <f>+'Ticket régime général'!G20+'Ticket régime particulier'!G20</f>
        <v>0</v>
      </c>
      <c r="H7" s="116">
        <f>+'Ticket régime général'!H20+'Ticket régime particulier'!H20</f>
        <v>0</v>
      </c>
      <c r="I7" s="116">
        <f>+'Ticket régime général'!I20+'Ticket régime particulier'!I20</f>
        <v>0</v>
      </c>
      <c r="J7" s="116">
        <f>+'Ticket régime général'!J20+'Ticket régime particulier'!J20</f>
        <v>0</v>
      </c>
      <c r="K7" s="116">
        <f>+'Ticket régime général'!K20+'Ticket régime particulier'!K20</f>
        <v>0</v>
      </c>
      <c r="L7" s="116">
        <f>+'Ticket régime général'!L20+'Ticket régime particulier'!L20</f>
        <v>0</v>
      </c>
      <c r="M7" s="460">
        <f>+'Ticket régime général'!M20+'Ticket régime particulier'!M20</f>
        <v>0</v>
      </c>
      <c r="N7"/>
      <c r="O7" s="23">
        <f t="shared" ref="O7:O12" si="0">SUM(D7:M7)</f>
        <v>0</v>
      </c>
    </row>
    <row r="8" spans="1:17" s="38" customFormat="1" ht="24" customHeight="1" thickTop="1" thickBot="1" x14ac:dyDescent="0.3">
      <c r="A8" s="828"/>
      <c r="B8" s="20" t="s">
        <v>23</v>
      </c>
      <c r="C8" s="11"/>
      <c r="D8" s="117">
        <f>+'Ticket régime général'!D21+'Ticket régime particulier'!D21</f>
        <v>0</v>
      </c>
      <c r="E8" s="117">
        <f>+'Ticket régime général'!E21+'Ticket régime particulier'!E21</f>
        <v>0</v>
      </c>
      <c r="F8" s="117">
        <f>+'Ticket régime général'!F21+'Ticket régime particulier'!F21</f>
        <v>0</v>
      </c>
      <c r="G8" s="117">
        <f>+'Ticket régime général'!G21+'Ticket régime particulier'!G21</f>
        <v>0</v>
      </c>
      <c r="H8" s="117">
        <f>+'Ticket régime général'!H21+'Ticket régime particulier'!H21</f>
        <v>0</v>
      </c>
      <c r="I8" s="117">
        <f>+'Ticket régime général'!I21+'Ticket régime particulier'!I21</f>
        <v>0</v>
      </c>
      <c r="J8" s="117">
        <f>+'Ticket régime général'!J21+'Ticket régime particulier'!J21</f>
        <v>0</v>
      </c>
      <c r="K8" s="117">
        <f>+'Ticket régime général'!K21+'Ticket régime particulier'!K21</f>
        <v>0</v>
      </c>
      <c r="L8" s="117">
        <f>+'Ticket régime général'!L21+'Ticket régime particulier'!L21</f>
        <v>0</v>
      </c>
      <c r="M8" s="458">
        <f>+'Ticket régime général'!M21+'Ticket régime particulier'!M21</f>
        <v>0</v>
      </c>
      <c r="N8" s="7"/>
      <c r="O8" s="25">
        <f>SUM(D8:M8)</f>
        <v>0</v>
      </c>
    </row>
    <row r="9" spans="1:17" s="38" customFormat="1" ht="20.25" customHeight="1" thickBot="1" x14ac:dyDescent="0.3">
      <c r="A9" s="828"/>
      <c r="B9" s="20" t="s">
        <v>57</v>
      </c>
      <c r="C9" s="11"/>
      <c r="D9" s="18">
        <f>+'Ticket régime général'!D22+'Ticket régime particulier'!D22</f>
        <v>0</v>
      </c>
      <c r="E9" s="18">
        <f>+'Ticket régime général'!E22+'Ticket régime particulier'!E22</f>
        <v>0</v>
      </c>
      <c r="F9" s="18">
        <f>+'Ticket régime général'!F22+'Ticket régime particulier'!F22</f>
        <v>0</v>
      </c>
      <c r="G9" s="18">
        <f>+'Ticket régime général'!G22+'Ticket régime particulier'!G22</f>
        <v>0</v>
      </c>
      <c r="H9" s="18">
        <f>+'Ticket régime général'!H22+'Ticket régime particulier'!H22</f>
        <v>0</v>
      </c>
      <c r="I9" s="18">
        <f>+'Ticket régime général'!I22+'Ticket régime particulier'!I22</f>
        <v>0</v>
      </c>
      <c r="J9" s="18">
        <f>+'Ticket régime général'!J22+'Ticket régime particulier'!J22</f>
        <v>0</v>
      </c>
      <c r="K9" s="18">
        <f>+'Ticket régime général'!K22+'Ticket régime particulier'!K22</f>
        <v>0</v>
      </c>
      <c r="L9" s="18">
        <f>+'Ticket régime général'!L22+'Ticket régime particulier'!L22</f>
        <v>0</v>
      </c>
      <c r="M9" s="461">
        <f>+'Ticket régime général'!M22+'Ticket régime particulier'!M22</f>
        <v>0</v>
      </c>
      <c r="N9" s="3"/>
      <c r="O9" s="24">
        <f t="shared" si="0"/>
        <v>0</v>
      </c>
    </row>
    <row r="10" spans="1:17" s="38" customFormat="1" ht="21" customHeight="1" thickBot="1" x14ac:dyDescent="0.3">
      <c r="A10" s="828"/>
      <c r="B10" s="20" t="s">
        <v>17</v>
      </c>
      <c r="C10" s="11"/>
      <c r="D10" s="18">
        <f>+'Ticket régime général'!D23+'Ticket régime particulier'!D23</f>
        <v>0</v>
      </c>
      <c r="E10" s="18">
        <f>+'Ticket régime général'!E23+'Ticket régime particulier'!E23</f>
        <v>0</v>
      </c>
      <c r="F10" s="18">
        <f>+'Ticket régime général'!F23+'Ticket régime particulier'!F23</f>
        <v>0</v>
      </c>
      <c r="G10" s="18">
        <f>+'Ticket régime général'!G23+'Ticket régime particulier'!G23</f>
        <v>0</v>
      </c>
      <c r="H10" s="18">
        <f>+'Ticket régime général'!H23+'Ticket régime particulier'!H23</f>
        <v>0</v>
      </c>
      <c r="I10" s="18">
        <f>+'Ticket régime général'!I23+'Ticket régime particulier'!I23</f>
        <v>0</v>
      </c>
      <c r="J10" s="18">
        <f>+'Ticket régime général'!J23+'Ticket régime particulier'!J23</f>
        <v>0</v>
      </c>
      <c r="K10" s="384"/>
      <c r="L10" s="384"/>
      <c r="M10" s="462"/>
      <c r="N10" s="3"/>
      <c r="O10" s="24">
        <f t="shared" si="0"/>
        <v>0</v>
      </c>
      <c r="P10" s="39"/>
    </row>
    <row r="11" spans="1:17" ht="15.6" thickBot="1" x14ac:dyDescent="0.3">
      <c r="A11" s="828"/>
      <c r="B11" s="20" t="s">
        <v>208</v>
      </c>
      <c r="C11" s="11"/>
      <c r="D11" s="18">
        <f>+'Ticket régime général'!D24+'Ticket régime particulier'!D24</f>
        <v>0</v>
      </c>
      <c r="E11" s="18">
        <f>+'Ticket régime général'!E24+'Ticket régime particulier'!E24</f>
        <v>0</v>
      </c>
      <c r="F11" s="18">
        <f>+'Ticket régime général'!F24+'Ticket régime particulier'!F24</f>
        <v>0</v>
      </c>
      <c r="G11" s="18">
        <f>+'Ticket régime général'!G24+'Ticket régime particulier'!G24</f>
        <v>0</v>
      </c>
      <c r="H11" s="18">
        <f>+'Ticket régime général'!H24+'Ticket régime particulier'!H24</f>
        <v>0</v>
      </c>
      <c r="I11" s="18">
        <f>+'Ticket régime général'!I24+'Ticket régime particulier'!I24</f>
        <v>0</v>
      </c>
      <c r="J11" s="18">
        <f>+'Ticket régime général'!J24+'Ticket régime particulier'!J24</f>
        <v>0</v>
      </c>
      <c r="K11" s="18">
        <f>+'Ticket régime général'!K24+'Ticket régime particulier'!K24</f>
        <v>0</v>
      </c>
      <c r="L11" s="18">
        <f>+'Ticket régime général'!L24+'Ticket régime particulier'!L24</f>
        <v>0</v>
      </c>
      <c r="M11" s="461">
        <f>+'Ticket régime général'!M24+'Ticket régime particulier'!M24</f>
        <v>0</v>
      </c>
      <c r="N11" s="3"/>
      <c r="O11" s="24">
        <f t="shared" si="0"/>
        <v>0</v>
      </c>
    </row>
    <row r="12" spans="1:17" ht="15.6" thickBot="1" x14ac:dyDescent="0.3">
      <c r="A12" s="829"/>
      <c r="B12" s="450" t="s">
        <v>66</v>
      </c>
      <c r="C12" s="11"/>
      <c r="D12" s="18">
        <f>+'Ticket régime général'!D25+'Ticket régime particulier'!D25</f>
        <v>0</v>
      </c>
      <c r="E12" s="18">
        <f>+'Ticket régime général'!E25+'Ticket régime particulier'!E25</f>
        <v>0</v>
      </c>
      <c r="F12" s="18">
        <f>+'Ticket régime général'!F25+'Ticket régime particulier'!F25</f>
        <v>0</v>
      </c>
      <c r="G12" s="18">
        <f>+'Ticket régime général'!G25+'Ticket régime particulier'!G25</f>
        <v>0</v>
      </c>
      <c r="H12" s="18">
        <f>+'Ticket régime général'!H25+'Ticket régime particulier'!H25</f>
        <v>0</v>
      </c>
      <c r="I12" s="18">
        <f>+'Ticket régime général'!I25+'Ticket régime particulier'!I25</f>
        <v>0</v>
      </c>
      <c r="J12" s="18">
        <f>+'Ticket régime général'!J25+'Ticket régime particulier'!J25</f>
        <v>0</v>
      </c>
      <c r="K12" s="18">
        <f>+'Ticket régime général'!K25+'Ticket régime particulier'!K25</f>
        <v>0</v>
      </c>
      <c r="L12" s="18">
        <f>+'Ticket régime général'!L25+'Ticket régime particulier'!L25</f>
        <v>0</v>
      </c>
      <c r="M12" s="461">
        <f>+'Ticket régime général'!M25+'Ticket régime particulier'!M25</f>
        <v>0</v>
      </c>
      <c r="N12" s="3"/>
      <c r="O12" s="24">
        <f t="shared" si="0"/>
        <v>0</v>
      </c>
    </row>
    <row r="13" spans="1:17" ht="15.6" thickTop="1" x14ac:dyDescent="0.25">
      <c r="A13" s="514"/>
      <c r="B13" s="19"/>
      <c r="C13" s="5"/>
      <c r="D13" s="27"/>
      <c r="E13" s="27"/>
      <c r="F13" s="27"/>
      <c r="G13" s="27"/>
      <c r="H13" s="27"/>
      <c r="I13" s="27"/>
      <c r="J13" s="27"/>
      <c r="K13" s="91"/>
      <c r="L13" s="91"/>
      <c r="M13" s="91"/>
      <c r="O13" s="27"/>
    </row>
    <row r="14" spans="1:17" ht="15.6" thickBot="1" x14ac:dyDescent="0.3">
      <c r="B14" s="10"/>
    </row>
    <row r="15" spans="1:17" ht="81.75" customHeight="1" thickTop="1" thickBot="1" x14ac:dyDescent="0.35">
      <c r="A15" s="855" t="s">
        <v>40</v>
      </c>
      <c r="B15" s="512" t="s">
        <v>2</v>
      </c>
      <c r="C15" s="13"/>
      <c r="D15" s="12" t="s">
        <v>3</v>
      </c>
      <c r="E15" s="12" t="s">
        <v>4</v>
      </c>
      <c r="F15" s="12" t="s">
        <v>5</v>
      </c>
      <c r="G15" s="12" t="s">
        <v>6</v>
      </c>
      <c r="H15" s="12" t="s">
        <v>7</v>
      </c>
      <c r="I15" s="12" t="s">
        <v>8</v>
      </c>
      <c r="J15" s="12" t="s">
        <v>9</v>
      </c>
      <c r="K15" s="518" t="s">
        <v>10</v>
      </c>
      <c r="L15" s="518" t="s">
        <v>11</v>
      </c>
      <c r="M15" s="518" t="s">
        <v>12</v>
      </c>
      <c r="O15" s="17" t="s">
        <v>21</v>
      </c>
    </row>
    <row r="16" spans="1:17" s="38" customFormat="1" ht="21" customHeight="1" thickTop="1" thickBot="1" x14ac:dyDescent="0.3">
      <c r="A16" s="856"/>
      <c r="B16" s="511" t="s">
        <v>16</v>
      </c>
      <c r="C16" s="15"/>
      <c r="D16" s="48">
        <f>+'Forfait régime général'!D19+'Forfait régime particulier'!D19+'Forfait Interne régime général'!D19+'Forfait Interne rég particulier'!D19+'Forfait Interne hébergé '!D19+'Forfait Interne externé'!D19</f>
        <v>0</v>
      </c>
      <c r="E16" s="48">
        <f>+'Forfait régime général'!E19+'Forfait régime particulier'!E19+'Forfait Interne régime général'!E19+'Forfait Interne rég particulier'!E19+'Forfait Interne hébergé '!E19+'Forfait Interne externé'!E19</f>
        <v>0</v>
      </c>
      <c r="F16" s="48">
        <f>+'Forfait régime général'!F19+'Forfait régime particulier'!F19+'Forfait Interne régime général'!F19+'Forfait Interne rég particulier'!F19+'Forfait Interne hébergé '!F19+'Forfait Interne externé'!F19</f>
        <v>0</v>
      </c>
      <c r="G16" s="48">
        <f>+'Forfait régime général'!G19+'Forfait régime particulier'!G19+'Forfait Interne régime général'!G19+'Forfait Interne rég particulier'!G19+'Forfait Interne hébergé '!G19+'Forfait Interne externé'!G19</f>
        <v>0</v>
      </c>
      <c r="H16" s="48">
        <f>+'Forfait régime général'!H19+'Forfait régime particulier'!H19+'Forfait Interne régime général'!H19+'Forfait Interne rég particulier'!H19+'Forfait Interne hébergé '!H19+'Forfait Interne externé'!H19</f>
        <v>0</v>
      </c>
      <c r="I16" s="48">
        <f>+'Forfait régime général'!I19+'Forfait régime particulier'!I19+'Forfait Interne régime général'!I19+'Forfait Interne rég particulier'!I19+'Forfait Interne hébergé '!I19+'Forfait Interne externé'!I19</f>
        <v>0</v>
      </c>
      <c r="J16" s="48">
        <f>+'Forfait régime général'!J19+'Forfait régime particulier'!J19+'Forfait Interne régime général'!J19+'Forfait Interne rég particulier'!J19+'Forfait Interne hébergé '!J19+'Forfait Interne externé'!J19</f>
        <v>0</v>
      </c>
      <c r="K16" s="48">
        <f>+'Forfait régime général'!K19+'Forfait régime particulier'!K19+'Forfait Interne régime général'!K19+'Forfait Interne rég particulier'!K19+'Forfait Interne hébergé '!K19+'Forfait Interne externé'!K19</f>
        <v>0</v>
      </c>
      <c r="L16" s="48">
        <f>+'Forfait régime général'!L19+'Forfait régime particulier'!L19+'Forfait Interne régime général'!L19+'Forfait Interne rég particulier'!L19+'Forfait Interne hébergé '!L19+'Forfait Interne externé'!L19</f>
        <v>0</v>
      </c>
      <c r="M16" s="48">
        <f>+'Forfait régime général'!M19+'Forfait régime particulier'!M19+'Forfait Interne régime général'!M19+'Forfait Interne rég particulier'!M19+'Forfait Interne hébergé '!M19+'Forfait Interne externé'!M19</f>
        <v>0</v>
      </c>
      <c r="O16" s="47">
        <f t="shared" ref="O16:O24" si="1">SUM(D16:M16)</f>
        <v>0</v>
      </c>
    </row>
    <row r="17" spans="1:18" s="49" customFormat="1" ht="28.5" customHeight="1" thickBot="1" x14ac:dyDescent="0.3">
      <c r="A17" s="856"/>
      <c r="B17" s="786" t="s">
        <v>35</v>
      </c>
      <c r="C17" s="792"/>
      <c r="D17" s="150">
        <f>+'Forfait régime général'!D20+'Forfait régime particulier'!D20+'Forfait Interne régime général'!D20+'Forfait Interne rég particulier'!D20+'Forfait Interne hébergé '!D20+'Forfait Interne externé'!D20</f>
        <v>0</v>
      </c>
      <c r="E17" s="150">
        <f>+'Forfait régime général'!E20+'Forfait régime particulier'!E20+'Forfait Interne régime général'!E20+'Forfait Interne rég particulier'!E20+'Forfait Interne hébergé '!E20+'Forfait Interne externé'!E20</f>
        <v>0</v>
      </c>
      <c r="F17" s="150">
        <f>+'Forfait régime général'!F20+'Forfait régime particulier'!F20+'Forfait Interne régime général'!F20+'Forfait Interne rég particulier'!F20+'Forfait Interne hébergé '!F20+'Forfait Interne externé'!F20</f>
        <v>0</v>
      </c>
      <c r="G17" s="150">
        <f>+'Forfait régime général'!G20+'Forfait régime particulier'!G20+'Forfait Interne régime général'!G20+'Forfait Interne rég particulier'!G20+'Forfait Interne hébergé '!G20+'Forfait Interne externé'!G20</f>
        <v>0</v>
      </c>
      <c r="H17" s="150">
        <f>+'Forfait régime général'!H20+'Forfait régime particulier'!H20+'Forfait Interne régime général'!H20+'Forfait Interne rég particulier'!H20+'Forfait Interne hébergé '!H20+'Forfait Interne externé'!H20</f>
        <v>0</v>
      </c>
      <c r="I17" s="150">
        <f>+'Forfait régime général'!I20+'Forfait régime particulier'!I20+'Forfait Interne régime général'!I20+'Forfait Interne rég particulier'!I20+'Forfait Interne hébergé '!I20+'Forfait Interne externé'!I20</f>
        <v>0</v>
      </c>
      <c r="J17" s="150">
        <f>+'Forfait régime général'!J20+'Forfait régime particulier'!J20+'Forfait Interne régime général'!J20+'Forfait Interne rég particulier'!J20+'Forfait Interne hébergé '!J20+'Forfait Interne externé'!J20</f>
        <v>0</v>
      </c>
      <c r="K17" s="150">
        <f>+'Forfait régime général'!K20+'Forfait régime particulier'!K20+'Forfait Interne régime général'!K20+'Forfait Interne rég particulier'!K20+'Forfait Interne hébergé '!K20+'Forfait Interne externé'!K20</f>
        <v>0</v>
      </c>
      <c r="L17" s="150">
        <f>+'Forfait régime général'!L20+'Forfait régime particulier'!L20+'Forfait Interne régime général'!L20+'Forfait Interne rég particulier'!L20+'Forfait Interne hébergé '!L20+'Forfait Interne externé'!L20</f>
        <v>0</v>
      </c>
      <c r="M17" s="150">
        <f>+'Forfait régime général'!M20+'Forfait régime particulier'!M20+'Forfait Interne régime général'!M20+'Forfait Interne rég particulier'!M20+'Forfait Interne hébergé '!M20+'Forfait Interne externé'!M20</f>
        <v>0</v>
      </c>
      <c r="O17" s="50">
        <f t="shared" si="1"/>
        <v>0</v>
      </c>
      <c r="P17" s="38"/>
    </row>
    <row r="18" spans="1:18" s="38" customFormat="1" ht="21.75" customHeight="1" thickBot="1" x14ac:dyDescent="0.35">
      <c r="A18" s="856"/>
      <c r="B18" s="450" t="s">
        <v>13</v>
      </c>
      <c r="C18" s="11"/>
      <c r="D18" s="18">
        <f>+'Forfait régime général'!D21+'Forfait régime particulier'!D21+'Forfait Interne régime général'!D21+'Forfait Interne rég particulier'!D21+'Forfait Interne hébergé '!D21+'Forfait Interne externé'!D21</f>
        <v>0</v>
      </c>
      <c r="E18" s="18">
        <f>+'Forfait régime général'!E21+'Forfait régime particulier'!E21+'Forfait Interne régime général'!E21+'Forfait Interne rég particulier'!E21+'Forfait Interne hébergé '!E21+'Forfait Interne externé'!E21</f>
        <v>0</v>
      </c>
      <c r="F18" s="18">
        <f>+'Forfait régime général'!F21+'Forfait régime particulier'!F21+'Forfait Interne régime général'!F21+'Forfait Interne rég particulier'!F21+'Forfait Interne hébergé '!F21+'Forfait Interne externé'!F21</f>
        <v>0</v>
      </c>
      <c r="G18" s="18">
        <f>+'Forfait régime général'!G21+'Forfait régime particulier'!G21+'Forfait Interne régime général'!G21+'Forfait Interne rég particulier'!G21+'Forfait Interne hébergé '!G21+'Forfait Interne externé'!G21</f>
        <v>0</v>
      </c>
      <c r="H18" s="18">
        <f>+'Forfait régime général'!H21+'Forfait régime particulier'!H21+'Forfait Interne régime général'!H21+'Forfait Interne rég particulier'!H21+'Forfait Interne hébergé '!H21+'Forfait Interne externé'!H21</f>
        <v>0</v>
      </c>
      <c r="I18" s="18">
        <f>+'Forfait régime général'!I21+'Forfait régime particulier'!I21+'Forfait Interne régime général'!I21+'Forfait Interne rég particulier'!I21+'Forfait Interne hébergé '!I21+'Forfait Interne externé'!I21</f>
        <v>0</v>
      </c>
      <c r="J18" s="18">
        <f>+'Forfait régime général'!J21+'Forfait régime particulier'!J21+'Forfait Interne régime général'!J21+'Forfait Interne rég particulier'!J21+'Forfait Interne hébergé '!J21+'Forfait Interne externé'!J21</f>
        <v>0</v>
      </c>
      <c r="K18" s="18">
        <f>+'Forfait régime général'!K21+'Forfait régime particulier'!K21+'Forfait Interne régime général'!K21+'Forfait Interne rég particulier'!K21+'Forfait Interne hébergé '!K21+'Forfait Interne externé'!K21</f>
        <v>0</v>
      </c>
      <c r="L18" s="18">
        <f>+'Forfait régime général'!L21+'Forfait régime particulier'!L21+'Forfait Interne régime général'!L21+'Forfait Interne rég particulier'!L21+'Forfait Interne hébergé '!L21+'Forfait Interne externé'!L21</f>
        <v>0</v>
      </c>
      <c r="M18" s="18">
        <f>+'Forfait régime général'!M21+'Forfait régime particulier'!M21+'Forfait Interne régime général'!M21+'Forfait Interne rég particulier'!M21+'Forfait Interne hébergé '!M21+'Forfait Interne externé'!M21</f>
        <v>0</v>
      </c>
      <c r="O18" s="24">
        <f t="shared" si="1"/>
        <v>0</v>
      </c>
      <c r="P18" s="39"/>
      <c r="Q18" s="182"/>
      <c r="R18" s="183"/>
    </row>
    <row r="19" spans="1:18" s="49" customFormat="1" ht="26.25" customHeight="1" thickBot="1" x14ac:dyDescent="0.3">
      <c r="A19" s="856"/>
      <c r="B19" s="786" t="s">
        <v>33</v>
      </c>
      <c r="C19" s="792"/>
      <c r="D19" s="150">
        <f>+'Forfait régime général'!D22+'Forfait régime particulier'!D22+'Forfait Interne régime général'!D22+'Forfait Interne rég particulier'!D22+'Forfait Interne hébergé '!D22+'Forfait Interne externé'!D22</f>
        <v>0</v>
      </c>
      <c r="E19" s="150">
        <f>+'Forfait régime général'!E22+'Forfait régime particulier'!E22+'Forfait Interne régime général'!E22+'Forfait Interne rég particulier'!E22+'Forfait Interne hébergé '!E22+'Forfait Interne externé'!E22</f>
        <v>0</v>
      </c>
      <c r="F19" s="150">
        <f>+'Forfait régime général'!F22+'Forfait régime particulier'!F22+'Forfait Interne régime général'!F22+'Forfait Interne rég particulier'!F22+'Forfait Interne hébergé '!F22+'Forfait Interne externé'!F22</f>
        <v>0</v>
      </c>
      <c r="G19" s="150">
        <f>+'Forfait régime général'!G22+'Forfait régime particulier'!G22+'Forfait Interne régime général'!G22+'Forfait Interne rég particulier'!G22+'Forfait Interne hébergé '!G22+'Forfait Interne externé'!G22</f>
        <v>0</v>
      </c>
      <c r="H19" s="150">
        <f>+'Forfait régime général'!H22+'Forfait régime particulier'!H22+'Forfait Interne régime général'!H22+'Forfait Interne rég particulier'!H22+'Forfait Interne hébergé '!H22+'Forfait Interne externé'!H22</f>
        <v>0</v>
      </c>
      <c r="I19" s="150">
        <f>+'Forfait régime général'!I22+'Forfait régime particulier'!I22+'Forfait Interne régime général'!I22+'Forfait Interne rég particulier'!I22+'Forfait Interne hébergé '!I22+'Forfait Interne externé'!I22</f>
        <v>0</v>
      </c>
      <c r="J19" s="150">
        <f>+'Forfait régime général'!J22+'Forfait régime particulier'!J22+'Forfait Interne régime général'!J22+'Forfait Interne rég particulier'!J22+'Forfait Interne hébergé '!J22+'Forfait Interne externé'!J22</f>
        <v>0</v>
      </c>
      <c r="K19" s="150">
        <f>+'Forfait régime général'!K22+'Forfait régime particulier'!K22+'Forfait Interne régime général'!K22+'Forfait Interne rég particulier'!K22+'Forfait Interne hébergé '!K22+'Forfait Interne externé'!K22</f>
        <v>0</v>
      </c>
      <c r="L19" s="150">
        <f>+'Forfait régime général'!L22+'Forfait régime particulier'!L22+'Forfait Interne régime général'!L22+'Forfait Interne rég particulier'!L22+'Forfait Interne hébergé '!L22+'Forfait Interne externé'!L22</f>
        <v>0</v>
      </c>
      <c r="M19" s="150">
        <f>+'Forfait régime général'!M22+'Forfait régime particulier'!M22+'Forfait Interne régime général'!M22+'Forfait Interne rég particulier'!M22+'Forfait Interne hébergé '!M22+'Forfait Interne externé'!M22</f>
        <v>0</v>
      </c>
      <c r="O19" s="50">
        <f t="shared" si="1"/>
        <v>0</v>
      </c>
      <c r="P19" s="38"/>
      <c r="Q19" s="184"/>
      <c r="R19" s="184"/>
    </row>
    <row r="20" spans="1:18" s="38" customFormat="1" ht="18" customHeight="1" thickBot="1" x14ac:dyDescent="0.35">
      <c r="A20" s="856"/>
      <c r="B20" s="450" t="s">
        <v>14</v>
      </c>
      <c r="C20" s="11"/>
      <c r="D20" s="18">
        <f>+'Forfait régime général'!D23+'Forfait régime particulier'!D23+'Forfait Interne régime général'!D23+'Forfait Interne rég particulier'!D23+'Forfait Interne hébergé '!D23+'Forfait Interne externé'!D23</f>
        <v>0</v>
      </c>
      <c r="E20" s="18">
        <f>+'Forfait régime général'!E23+'Forfait régime particulier'!E23+'Forfait Interne régime général'!E23+'Forfait Interne rég particulier'!E23+'Forfait Interne hébergé '!E23+'Forfait Interne externé'!E23</f>
        <v>0</v>
      </c>
      <c r="F20" s="18">
        <f>+'Forfait régime général'!F23+'Forfait régime particulier'!F23+'Forfait Interne régime général'!F23+'Forfait Interne rég particulier'!F23+'Forfait Interne hébergé '!F23+'Forfait Interne externé'!F23</f>
        <v>0</v>
      </c>
      <c r="G20" s="18">
        <f>+'Forfait régime général'!G23+'Forfait régime particulier'!G23+'Forfait Interne régime général'!G23+'Forfait Interne rég particulier'!G23+'Forfait Interne hébergé '!G23+'Forfait Interne externé'!G23</f>
        <v>0</v>
      </c>
      <c r="H20" s="18">
        <f>+'Forfait régime général'!H23+'Forfait régime particulier'!H23+'Forfait Interne régime général'!H23+'Forfait Interne rég particulier'!H23+'Forfait Interne hébergé '!H23+'Forfait Interne externé'!H23</f>
        <v>0</v>
      </c>
      <c r="I20" s="18">
        <f>+'Forfait régime général'!I23+'Forfait régime particulier'!I23+'Forfait Interne régime général'!I23+'Forfait Interne rég particulier'!I23+'Forfait Interne hébergé '!I23+'Forfait Interne externé'!I23</f>
        <v>0</v>
      </c>
      <c r="J20" s="18">
        <f>+'Forfait régime général'!J23+'Forfait régime particulier'!J23+'Forfait Interne régime général'!J23+'Forfait Interne rég particulier'!J23+'Forfait Interne hébergé '!J23+'Forfait Interne externé'!J23</f>
        <v>0</v>
      </c>
      <c r="K20" s="18">
        <f>+'Forfait régime général'!K23+'Forfait régime particulier'!K23+'Forfait Interne régime général'!K23+'Forfait Interne rég particulier'!K23+'Forfait Interne hébergé '!K23+'Forfait Interne externé'!K23</f>
        <v>0</v>
      </c>
      <c r="L20" s="18">
        <f>+'Forfait régime général'!L23+'Forfait régime particulier'!L23+'Forfait Interne régime général'!L23+'Forfait Interne rég particulier'!L23+'Forfait Interne hébergé '!L23+'Forfait Interne externé'!L23</f>
        <v>0</v>
      </c>
      <c r="M20" s="18">
        <f>+'Forfait régime général'!M23+'Forfait régime particulier'!M23+'Forfait Interne régime général'!M23+'Forfait Interne rég particulier'!M23+'Forfait Interne hébergé '!M23+'Forfait Interne externé'!M23</f>
        <v>0</v>
      </c>
      <c r="O20" s="24">
        <f t="shared" si="1"/>
        <v>0</v>
      </c>
      <c r="Q20" s="182"/>
      <c r="R20" s="182"/>
    </row>
    <row r="21" spans="1:18" s="38" customFormat="1" ht="18.75" customHeight="1" thickBot="1" x14ac:dyDescent="0.35">
      <c r="A21" s="856"/>
      <c r="B21" s="450" t="s">
        <v>15</v>
      </c>
      <c r="C21" s="11"/>
      <c r="D21" s="18">
        <f>+'Forfait régime général'!D24+'Forfait régime particulier'!D24+'Forfait Interne régime général'!D24+'Forfait Interne rég particulier'!D24+'Forfait Interne hébergé '!D24+'Forfait Interne externé'!D24</f>
        <v>0</v>
      </c>
      <c r="E21" s="18">
        <f>+'Forfait régime général'!E24+'Forfait régime particulier'!E24+'Forfait Interne régime général'!E24+'Forfait Interne rég particulier'!E24+'Forfait Interne hébergé '!E24+'Forfait Interne externé'!E24</f>
        <v>0</v>
      </c>
      <c r="F21" s="18">
        <f>+'Forfait régime général'!F24+'Forfait régime particulier'!F24+'Forfait Interne régime général'!F24+'Forfait Interne rég particulier'!F24+'Forfait Interne hébergé '!F24+'Forfait Interne externé'!F24</f>
        <v>0</v>
      </c>
      <c r="G21" s="18">
        <f>+'Forfait régime général'!G24+'Forfait régime particulier'!G24+'Forfait Interne régime général'!G24+'Forfait Interne rég particulier'!G24+'Forfait Interne hébergé '!G24+'Forfait Interne externé'!G24</f>
        <v>0</v>
      </c>
      <c r="H21" s="18">
        <f>+'Forfait régime général'!H24+'Forfait régime particulier'!H24+'Forfait Interne régime général'!H24+'Forfait Interne rég particulier'!H24+'Forfait Interne hébergé '!H24+'Forfait Interne externé'!H24</f>
        <v>0</v>
      </c>
      <c r="I21" s="18">
        <f>+'Forfait régime général'!I24+'Forfait régime particulier'!I24+'Forfait Interne régime général'!I24+'Forfait Interne rég particulier'!I24+'Forfait Interne hébergé '!I24+'Forfait Interne externé'!I24</f>
        <v>0</v>
      </c>
      <c r="J21" s="18">
        <f>+'Forfait régime général'!J24+'Forfait régime particulier'!J24+'Forfait Interne régime général'!J24+'Forfait Interne rég particulier'!J24+'Forfait Interne hébergé '!J24+'Forfait Interne externé'!J24</f>
        <v>0</v>
      </c>
      <c r="K21" s="18">
        <f>+'Forfait régime général'!K24+'Forfait régime particulier'!K24+'Forfait Interne régime général'!K24+'Forfait Interne rég particulier'!K24+'Forfait Interne hébergé '!K24+'Forfait Interne externé'!K24</f>
        <v>0</v>
      </c>
      <c r="L21" s="18">
        <f>+'Forfait régime général'!L24+'Forfait régime particulier'!L24+'Forfait Interne régime général'!L24+'Forfait Interne rég particulier'!L24+'Forfait Interne hébergé '!L24+'Forfait Interne externé'!L24</f>
        <v>0</v>
      </c>
      <c r="M21" s="18">
        <f>+'Forfait régime général'!M24+'Forfait régime particulier'!M24+'Forfait Interne régime général'!M24+'Forfait Interne rég particulier'!M24+'Forfait Interne hébergé '!M24+'Forfait Interne externé'!M24</f>
        <v>0</v>
      </c>
      <c r="O21" s="24">
        <f t="shared" si="1"/>
        <v>0</v>
      </c>
      <c r="P21" s="39"/>
      <c r="Q21" s="182"/>
      <c r="R21" s="182"/>
    </row>
    <row r="22" spans="1:18" s="38" customFormat="1" ht="16.2" thickBot="1" x14ac:dyDescent="0.35">
      <c r="A22" s="856"/>
      <c r="B22" s="20" t="s">
        <v>17</v>
      </c>
      <c r="C22" s="11"/>
      <c r="D22" s="18">
        <f>+'Forfait régime général'!D25+'Forfait régime particulier'!D25+'Forfait Interne régime général'!D25+'Forfait Interne rég particulier'!D25+'Forfait Interne hébergé '!D25+'Forfait Interne externé'!D25</f>
        <v>0</v>
      </c>
      <c r="E22" s="18">
        <f>+'Forfait régime général'!E25+'Forfait régime particulier'!E25+'Forfait Interne régime général'!E25+'Forfait Interne rég particulier'!E25+'Forfait Interne hébergé '!E25+'Forfait Interne externé'!E25</f>
        <v>0</v>
      </c>
      <c r="F22" s="18">
        <f>+'Forfait régime général'!F25+'Forfait régime particulier'!F25+'Forfait Interne régime général'!F25+'Forfait Interne rég particulier'!F25+'Forfait Interne hébergé '!F25+'Forfait Interne externé'!F25</f>
        <v>0</v>
      </c>
      <c r="G22" s="18">
        <f>+'Forfait régime général'!G25+'Forfait régime particulier'!G25+'Forfait Interne régime général'!G25+'Forfait Interne rég particulier'!G25+'Forfait Interne hébergé '!G25+'Forfait Interne externé'!G25</f>
        <v>0</v>
      </c>
      <c r="H22" s="18">
        <f>+'Forfait régime général'!H25+'Forfait régime particulier'!H25+'Forfait Interne régime général'!H25+'Forfait Interne rég particulier'!H25+'Forfait Interne hébergé '!H25+'Forfait Interne externé'!H25</f>
        <v>0</v>
      </c>
      <c r="I22" s="18">
        <f>+'Forfait régime général'!I25+'Forfait régime particulier'!I25+'Forfait Interne régime général'!I25+'Forfait Interne rég particulier'!I25+'Forfait Interne hébergé '!I25+'Forfait Interne externé'!I25</f>
        <v>0</v>
      </c>
      <c r="J22" s="18">
        <f>+'Forfait régime général'!J25+'Forfait régime particulier'!J25+'Forfait Interne régime général'!J25+'Forfait Interne rég particulier'!J25+'Forfait Interne hébergé '!J25+'Forfait Interne externé'!J25</f>
        <v>0</v>
      </c>
      <c r="K22" s="95"/>
      <c r="L22" s="95"/>
      <c r="M22" s="95"/>
      <c r="O22" s="24">
        <f t="shared" si="1"/>
        <v>0</v>
      </c>
      <c r="Q22" s="182"/>
      <c r="R22" s="183"/>
    </row>
    <row r="23" spans="1:18" s="38" customFormat="1" ht="16.2" thickBot="1" x14ac:dyDescent="0.35">
      <c r="A23" s="856"/>
      <c r="B23" s="20" t="s">
        <v>18</v>
      </c>
      <c r="C23" s="11"/>
      <c r="D23" s="18">
        <f>+'Forfait régime général'!D26+'Forfait régime particulier'!D26+'Forfait Interne régime général'!D26+'Forfait Interne rég particulier'!D26+'Forfait Interne hébergé '!D26+'Forfait Interne externé'!D26</f>
        <v>0</v>
      </c>
      <c r="E23" s="18">
        <f>+'Forfait régime général'!E26+'Forfait régime particulier'!E26+'Forfait Interne régime général'!E26+'Forfait Interne rég particulier'!E26+'Forfait Interne hébergé '!E26+'Forfait Interne externé'!E26</f>
        <v>0</v>
      </c>
      <c r="F23" s="18">
        <f>+'Forfait régime général'!F26+'Forfait régime particulier'!F26+'Forfait Interne régime général'!F26+'Forfait Interne rég particulier'!F26+'Forfait Interne hébergé '!F26+'Forfait Interne externé'!F26</f>
        <v>0</v>
      </c>
      <c r="G23" s="18">
        <f>+'Forfait régime général'!G26+'Forfait régime particulier'!G26+'Forfait Interne régime général'!G26+'Forfait Interne rég particulier'!G26+'Forfait Interne hébergé '!G26+'Forfait Interne externé'!G26</f>
        <v>0</v>
      </c>
      <c r="H23" s="18">
        <f>+'Forfait régime général'!H26+'Forfait régime particulier'!H26+'Forfait Interne régime général'!H26+'Forfait Interne rég particulier'!H26+'Forfait Interne hébergé '!H26+'Forfait Interne externé'!H26</f>
        <v>0</v>
      </c>
      <c r="I23" s="18">
        <f>+'Forfait régime général'!I26+'Forfait régime particulier'!I26+'Forfait Interne régime général'!I26+'Forfait Interne rég particulier'!I26+'Forfait Interne hébergé '!I26+'Forfait Interne externé'!I26</f>
        <v>0</v>
      </c>
      <c r="J23" s="18">
        <f>+'Forfait régime général'!J26+'Forfait régime particulier'!J26+'Forfait Interne régime général'!J26+'Forfait Interne rég particulier'!J26+'Forfait Interne hébergé '!J26+'Forfait Interne externé'!J26</f>
        <v>0</v>
      </c>
      <c r="K23" s="18">
        <f>+'Forfait régime général'!K26+'Forfait régime particulier'!K26+'Forfait Interne régime général'!K26+'Forfait Interne rég particulier'!K26+'Forfait Interne hébergé '!K26+'Forfait Interne externé'!K26</f>
        <v>0</v>
      </c>
      <c r="L23" s="18">
        <f>+'Forfait régime général'!L26+'Forfait régime particulier'!L26+'Forfait Interne régime général'!L26+'Forfait Interne rég particulier'!L26+'Forfait Interne hébergé '!L26+'Forfait Interne externé'!L26</f>
        <v>0</v>
      </c>
      <c r="M23" s="18">
        <f>+'Forfait régime général'!M26+'Forfait régime particulier'!M26+'Forfait Interne régime général'!M26+'Forfait Interne rég particulier'!M26+'Forfait Interne hébergé '!M26+'Forfait Interne externé'!M26</f>
        <v>0</v>
      </c>
      <c r="N23" s="39"/>
      <c r="O23" s="24">
        <f t="shared" si="1"/>
        <v>0</v>
      </c>
      <c r="P23" s="39"/>
      <c r="Q23" s="182"/>
      <c r="R23" s="183"/>
    </row>
    <row r="24" spans="1:18" s="38" customFormat="1" ht="16.2" thickBot="1" x14ac:dyDescent="0.35">
      <c r="A24" s="857"/>
      <c r="B24" s="450" t="s">
        <v>66</v>
      </c>
      <c r="C24" s="11"/>
      <c r="D24" s="18">
        <f>+'Forfait régime général'!D27+'Forfait régime particulier'!D27+'Forfait Interne régime général'!D27+'Forfait Interne rég particulier'!D27+'Forfait Interne hébergé '!D27+'Forfait Interne externé'!D27</f>
        <v>0</v>
      </c>
      <c r="E24" s="18">
        <f>+'Forfait régime général'!E27+'Forfait régime particulier'!E27+'Forfait Interne régime général'!E27+'Forfait Interne rég particulier'!E27+'Forfait Interne hébergé '!E27+'Forfait Interne externé'!E27</f>
        <v>0</v>
      </c>
      <c r="F24" s="18">
        <f>+'Forfait régime général'!F27+'Forfait régime particulier'!F27+'Forfait Interne régime général'!F27+'Forfait Interne rég particulier'!F27+'Forfait Interne hébergé '!F27+'Forfait Interne externé'!F27</f>
        <v>0</v>
      </c>
      <c r="G24" s="18">
        <f>+'Forfait régime général'!G27+'Forfait régime particulier'!G27+'Forfait Interne régime général'!G27+'Forfait Interne rég particulier'!G27+'Forfait Interne hébergé '!G27+'Forfait Interne externé'!G27</f>
        <v>0</v>
      </c>
      <c r="H24" s="18">
        <f>+'Forfait régime général'!H27+'Forfait régime particulier'!H27+'Forfait Interne régime général'!H27+'Forfait Interne rég particulier'!H27+'Forfait Interne hébergé '!H27+'Forfait Interne externé'!H27</f>
        <v>0</v>
      </c>
      <c r="I24" s="18">
        <f>+'Forfait régime général'!I27+'Forfait régime particulier'!I27+'Forfait Interne régime général'!I27+'Forfait Interne rég particulier'!I27+'Forfait Interne hébergé '!I27+'Forfait Interne externé'!I27</f>
        <v>0</v>
      </c>
      <c r="J24" s="18">
        <f>+'Forfait régime général'!J27+'Forfait régime particulier'!J27+'Forfait Interne régime général'!J27+'Forfait Interne rég particulier'!J27+'Forfait Interne hébergé '!J27+'Forfait Interne externé'!J27</f>
        <v>0</v>
      </c>
      <c r="K24" s="18">
        <f>+'Forfait régime général'!K27+'Forfait régime particulier'!K27+'Forfait Interne régime général'!K27+'Forfait Interne rég particulier'!K27+'Forfait Interne hébergé '!K27+'Forfait Interne externé'!K27</f>
        <v>0</v>
      </c>
      <c r="L24" s="18">
        <f>+'Forfait régime général'!L27+'Forfait régime particulier'!L27+'Forfait Interne régime général'!L27+'Forfait Interne rég particulier'!L27+'Forfait Interne hébergé '!L27+'Forfait Interne externé'!L27</f>
        <v>0</v>
      </c>
      <c r="M24" s="18">
        <f>+'Forfait régime général'!M27+'Forfait régime particulier'!M27+'Forfait Interne régime général'!M27+'Forfait Interne rég particulier'!M27+'Forfait Interne hébergé '!M27+'Forfait Interne externé'!M27</f>
        <v>0</v>
      </c>
      <c r="O24" s="24">
        <f t="shared" si="1"/>
        <v>0</v>
      </c>
      <c r="Q24" s="183"/>
      <c r="R24" s="182"/>
    </row>
    <row r="25" spans="1:18" ht="16.2" thickTop="1" x14ac:dyDescent="0.3">
      <c r="A25" s="513"/>
      <c r="B25" s="19"/>
      <c r="C25" s="5"/>
      <c r="D25" s="27"/>
      <c r="E25" s="27"/>
      <c r="F25" s="27"/>
      <c r="G25" s="27"/>
      <c r="H25" s="27"/>
      <c r="I25" s="27"/>
      <c r="J25" s="27"/>
      <c r="K25" s="27"/>
      <c r="L25" s="27"/>
      <c r="M25" s="27"/>
      <c r="N25" s="4"/>
      <c r="O25" s="27"/>
      <c r="Q25" s="16"/>
      <c r="R25" s="16"/>
    </row>
    <row r="26" spans="1:18" ht="16.2" thickBot="1" x14ac:dyDescent="0.35">
      <c r="A26" s="93"/>
      <c r="B26" s="19"/>
      <c r="C26" s="5"/>
      <c r="D26" s="27"/>
      <c r="E26" s="27"/>
      <c r="F26" s="27"/>
      <c r="G26" s="27"/>
      <c r="H26" s="27"/>
      <c r="I26" s="27"/>
      <c r="J26" s="27"/>
      <c r="K26" s="27"/>
      <c r="L26" s="27"/>
      <c r="M26" s="27"/>
      <c r="N26" s="4"/>
      <c r="O26" s="27"/>
      <c r="Q26" s="16"/>
      <c r="R26" s="16"/>
    </row>
    <row r="27" spans="1:18" ht="75" customHeight="1" thickTop="1" thickBot="1" x14ac:dyDescent="0.35">
      <c r="A27" s="852" t="s">
        <v>228</v>
      </c>
      <c r="B27" s="512" t="s">
        <v>2</v>
      </c>
      <c r="C27" s="13"/>
      <c r="D27" s="443" t="s">
        <v>196</v>
      </c>
      <c r="E27" s="443" t="s">
        <v>197</v>
      </c>
      <c r="F27" s="662" t="s">
        <v>219</v>
      </c>
      <c r="G27" s="443" t="s">
        <v>199</v>
      </c>
      <c r="H27" s="443" t="s">
        <v>88</v>
      </c>
      <c r="I27" s="644" t="s">
        <v>200</v>
      </c>
      <c r="J27" s="568"/>
      <c r="K27" s="568"/>
      <c r="L27" s="454"/>
      <c r="M27" s="454"/>
      <c r="N27" s="4"/>
      <c r="O27" s="46" t="s">
        <v>21</v>
      </c>
      <c r="Q27" s="16"/>
      <c r="R27" s="16"/>
    </row>
    <row r="28" spans="1:18" ht="17.25" customHeight="1" thickTop="1" thickBot="1" x14ac:dyDescent="0.35">
      <c r="A28" s="853"/>
      <c r="B28" s="19" t="s">
        <v>207</v>
      </c>
      <c r="C28" s="15"/>
      <c r="D28" s="117">
        <f>+'Repas autres usagers'!D19+'Repas autres usagers DSP Région'!D39</f>
        <v>0</v>
      </c>
      <c r="E28" s="117">
        <f>+'Repas autres usagers'!E19+'Repas autres usagers DSP Région'!E39</f>
        <v>0</v>
      </c>
      <c r="F28" s="117">
        <f>+'Repas autres usagers'!F19+'Repas autres usagers DSP Région'!F39</f>
        <v>0</v>
      </c>
      <c r="G28" s="117">
        <f>+'Repas autres usagers'!G19+'Repas autres usagers DSP Région'!G39</f>
        <v>0</v>
      </c>
      <c r="H28" s="117">
        <f>+'Repas autres usagers'!H19+'Repas autres usagers DSP Région'!H39</f>
        <v>0</v>
      </c>
      <c r="I28" s="117">
        <f>+'Repas autres usagers'!I19+'Repas autres usagers DSP Région'!I39</f>
        <v>0</v>
      </c>
      <c r="J28" s="660"/>
      <c r="K28" s="456"/>
      <c r="L28" s="453"/>
      <c r="M28" s="453"/>
      <c r="N28" s="4"/>
      <c r="O28" s="57">
        <f t="shared" ref="O28:O34" si="2">SUM(D28:I28)</f>
        <v>0</v>
      </c>
      <c r="Q28" s="16"/>
      <c r="R28" s="16"/>
    </row>
    <row r="29" spans="1:18" ht="16.8" thickTop="1" thickBot="1" x14ac:dyDescent="0.35">
      <c r="A29" s="853"/>
      <c r="B29" s="436" t="s">
        <v>61</v>
      </c>
      <c r="C29" s="30"/>
      <c r="D29" s="117">
        <f>+'Repas autres usagers'!D20+'Repas autres usagers DSP Région'!D40</f>
        <v>0</v>
      </c>
      <c r="E29" s="117">
        <f>+'Repas autres usagers'!E20+'Repas autres usagers DSP Région'!E40</f>
        <v>0</v>
      </c>
      <c r="F29" s="117">
        <f>+'Repas autres usagers'!F20+'Repas autres usagers DSP Région'!F40</f>
        <v>0</v>
      </c>
      <c r="G29" s="117">
        <f>+'Repas autres usagers'!G20+'Repas autres usagers DSP Région'!G40</f>
        <v>0</v>
      </c>
      <c r="H29" s="117">
        <f>+'Repas autres usagers'!H20+'Repas autres usagers DSP Région'!H40</f>
        <v>0</v>
      </c>
      <c r="I29" s="117">
        <f>+'Repas autres usagers'!I20+'Repas autres usagers DSP Région'!I40</f>
        <v>0</v>
      </c>
      <c r="J29" s="660"/>
      <c r="K29" s="456"/>
      <c r="L29" s="455"/>
      <c r="M29" s="455"/>
      <c r="N29" s="4"/>
      <c r="O29" s="23">
        <f t="shared" si="2"/>
        <v>0</v>
      </c>
      <c r="Q29" s="16"/>
      <c r="R29" s="16"/>
    </row>
    <row r="30" spans="1:18" ht="16.8" thickTop="1" thickBot="1" x14ac:dyDescent="0.35">
      <c r="A30" s="853"/>
      <c r="B30" s="436" t="s">
        <v>23</v>
      </c>
      <c r="C30" s="437"/>
      <c r="D30" s="117">
        <f>+'Repas autres usagers'!D21+'Repas autres usagers DSP Région'!D41</f>
        <v>0</v>
      </c>
      <c r="E30" s="117">
        <f>+'Repas autres usagers'!E21+'Repas autres usagers DSP Région'!E41</f>
        <v>0</v>
      </c>
      <c r="F30" s="117">
        <f>+'Repas autres usagers'!F21+'Repas autres usagers DSP Région'!F41</f>
        <v>0</v>
      </c>
      <c r="G30" s="117">
        <f>+'Repas autres usagers'!G21+'Repas autres usagers DSP Région'!G41</f>
        <v>0</v>
      </c>
      <c r="H30" s="117">
        <f>+'Repas autres usagers'!H21+'Repas autres usagers DSP Région'!H41</f>
        <v>0</v>
      </c>
      <c r="I30" s="117">
        <f>+'Repas autres usagers'!I21+'Repas autres usagers DSP Région'!I41</f>
        <v>0</v>
      </c>
      <c r="J30" s="660"/>
      <c r="K30" s="456"/>
      <c r="L30" s="456"/>
      <c r="M30" s="456"/>
      <c r="N30" s="4"/>
      <c r="O30" s="25">
        <f t="shared" si="2"/>
        <v>0</v>
      </c>
      <c r="Q30" s="16"/>
      <c r="R30" s="16"/>
    </row>
    <row r="31" spans="1:18" ht="16.2" thickBot="1" x14ac:dyDescent="0.35">
      <c r="A31" s="853"/>
      <c r="B31" s="436" t="s">
        <v>57</v>
      </c>
      <c r="C31" s="437"/>
      <c r="D31" s="117">
        <f>+'Repas autres usagers'!D22+'Repas autres usagers DSP Région'!D42</f>
        <v>0</v>
      </c>
      <c r="E31" s="117">
        <f>+'Repas autres usagers'!E22+'Repas autres usagers DSP Région'!E42</f>
        <v>0</v>
      </c>
      <c r="F31" s="117">
        <f>+'Repas autres usagers'!F22+'Repas autres usagers DSP Région'!F42</f>
        <v>0</v>
      </c>
      <c r="G31" s="117">
        <f>+'Repas autres usagers'!G22+'Repas autres usagers DSP Région'!G42</f>
        <v>0</v>
      </c>
      <c r="H31" s="117">
        <f>+'Repas autres usagers'!H22+'Repas autres usagers DSP Région'!H42</f>
        <v>0</v>
      </c>
      <c r="I31" s="117">
        <f>+'Repas autres usagers'!I22+'Repas autres usagers DSP Région'!I42</f>
        <v>0</v>
      </c>
      <c r="J31" s="660"/>
      <c r="K31" s="456"/>
      <c r="L31" s="27"/>
      <c r="M31" s="27"/>
      <c r="N31" s="4"/>
      <c r="O31" s="24">
        <f t="shared" si="2"/>
        <v>0</v>
      </c>
      <c r="Q31" s="16"/>
      <c r="R31" s="16"/>
    </row>
    <row r="32" spans="1:18" ht="16.2" thickBot="1" x14ac:dyDescent="0.35">
      <c r="A32" s="853"/>
      <c r="B32" s="436" t="s">
        <v>17</v>
      </c>
      <c r="C32" s="437"/>
      <c r="D32" s="557"/>
      <c r="E32" s="444"/>
      <c r="F32" s="444"/>
      <c r="G32" s="444"/>
      <c r="H32" s="444"/>
      <c r="I32" s="661"/>
      <c r="J32" s="457"/>
      <c r="K32" s="457"/>
      <c r="L32" s="457"/>
      <c r="M32" s="457"/>
      <c r="N32" s="4"/>
      <c r="O32" s="24">
        <f t="shared" si="2"/>
        <v>0</v>
      </c>
      <c r="Q32" s="16"/>
      <c r="R32" s="16"/>
    </row>
    <row r="33" spans="1:18" ht="16.2" thickBot="1" x14ac:dyDescent="0.35">
      <c r="A33" s="853"/>
      <c r="B33" s="436" t="s">
        <v>204</v>
      </c>
      <c r="C33" s="437"/>
      <c r="D33" s="117">
        <f>+'Repas autres usagers'!D24+'Repas autres usagers DSP Région'!D44</f>
        <v>0</v>
      </c>
      <c r="E33" s="117">
        <f>+'Repas autres usagers'!E24+'Repas autres usagers DSP Région'!E44</f>
        <v>0</v>
      </c>
      <c r="F33" s="117">
        <f>+'Repas autres usagers'!F24+'Repas autres usagers DSP Région'!F44</f>
        <v>0</v>
      </c>
      <c r="G33" s="117">
        <f>+'Repas autres usagers'!G24+'Repas autres usagers DSP Région'!G44</f>
        <v>0</v>
      </c>
      <c r="H33" s="117">
        <f>+'Repas autres usagers'!H24+'Repas autres usagers DSP Région'!H44</f>
        <v>0</v>
      </c>
      <c r="I33" s="117">
        <f>+'Repas autres usagers'!I24+'Repas autres usagers DSP Région'!I44</f>
        <v>0</v>
      </c>
      <c r="J33" s="660"/>
      <c r="K33" s="456"/>
      <c r="L33" s="27"/>
      <c r="M33" s="27"/>
      <c r="N33" s="4"/>
      <c r="O33" s="24">
        <f t="shared" si="2"/>
        <v>0</v>
      </c>
      <c r="Q33" s="16"/>
      <c r="R33" s="16"/>
    </row>
    <row r="34" spans="1:18" ht="16.2" thickBot="1" x14ac:dyDescent="0.35">
      <c r="A34" s="854"/>
      <c r="B34" s="450" t="s">
        <v>66</v>
      </c>
      <c r="C34" s="437"/>
      <c r="D34" s="117">
        <f>+'Repas autres usagers'!D25+'Repas autres usagers DSP Région'!D45</f>
        <v>0</v>
      </c>
      <c r="E34" s="117">
        <f>+'Repas autres usagers'!E25+'Repas autres usagers DSP Région'!E45</f>
        <v>0</v>
      </c>
      <c r="F34" s="117">
        <f>+'Repas autres usagers'!F25+'Repas autres usagers DSP Région'!F45</f>
        <v>0</v>
      </c>
      <c r="G34" s="117">
        <f>+'Repas autres usagers'!G25+'Repas autres usagers DSP Région'!G45</f>
        <v>0</v>
      </c>
      <c r="H34" s="117">
        <f>+'Repas autres usagers'!H25+'Repas autres usagers DSP Région'!H45</f>
        <v>0</v>
      </c>
      <c r="I34" s="117">
        <f>+'Repas autres usagers'!I25+'Repas autres usagers DSP Région'!I45</f>
        <v>0</v>
      </c>
      <c r="J34" s="660"/>
      <c r="K34" s="456"/>
      <c r="L34" s="27"/>
      <c r="M34" s="27"/>
      <c r="N34" s="4"/>
      <c r="O34" s="24">
        <f t="shared" si="2"/>
        <v>0</v>
      </c>
      <c r="Q34" s="16"/>
      <c r="R34" s="16"/>
    </row>
    <row r="35" spans="1:18" ht="16.2" thickTop="1" x14ac:dyDescent="0.3">
      <c r="A35" s="93"/>
      <c r="B35" s="19"/>
      <c r="C35" s="5"/>
      <c r="D35" s="27"/>
      <c r="E35" s="27"/>
      <c r="F35" s="27"/>
      <c r="G35" s="27"/>
      <c r="H35" s="27"/>
      <c r="I35" s="27"/>
      <c r="J35" s="27"/>
      <c r="K35" s="27"/>
      <c r="L35" s="27"/>
      <c r="M35" s="27"/>
      <c r="N35" s="4"/>
      <c r="O35" s="27"/>
      <c r="Q35" s="16"/>
      <c r="R35" s="16"/>
    </row>
    <row r="36" spans="1:18" ht="16.2" thickBot="1" x14ac:dyDescent="0.35">
      <c r="M36" s="27"/>
      <c r="N36" s="4"/>
      <c r="O36" s="27"/>
      <c r="Q36" s="16"/>
      <c r="R36" s="16"/>
    </row>
    <row r="37" spans="1:18" s="49" customFormat="1" ht="58.5" customHeight="1" thickTop="1" thickBot="1" x14ac:dyDescent="0.3">
      <c r="A37" s="827" t="s">
        <v>206</v>
      </c>
      <c r="B37" s="20" t="s">
        <v>73</v>
      </c>
      <c r="C37" s="11"/>
      <c r="D37" s="51">
        <f>+'Ticket régime général'!D21+'Ticket régime particulier'!D21+'Forfait régime général'!D29+'Forfait régime particulier'!D29+'Forfait Interne régime général'!D29+'Forfait Interne rég particulier'!D29+'Forfait Interne hébergé '!D29+'Forfait Interne externé'!D29</f>
        <v>0</v>
      </c>
      <c r="E37" s="51">
        <f>+'Ticket régime général'!E21+'Ticket régime particulier'!E21+'Forfait régime général'!E29+'Forfait régime particulier'!E29+'Forfait Interne régime général'!E29+'Forfait Interne rég particulier'!E29+'Forfait Interne hébergé '!E29+'Forfait Interne externé'!E29</f>
        <v>0</v>
      </c>
      <c r="F37" s="51">
        <f>+'Ticket régime général'!F21+'Ticket régime particulier'!F21+'Forfait régime général'!F29+'Forfait régime particulier'!F29+'Forfait Interne régime général'!F29+'Forfait Interne rég particulier'!F29+'Forfait Interne hébergé '!F29+'Forfait Interne externé'!F29</f>
        <v>0</v>
      </c>
      <c r="G37" s="51">
        <f>+'Ticket régime général'!G21+'Ticket régime particulier'!G21+'Forfait régime général'!G29+'Forfait régime particulier'!G29+'Forfait Interne régime général'!G29+'Forfait Interne rég particulier'!G29+'Forfait Interne hébergé '!G29+'Forfait Interne externé'!G29</f>
        <v>0</v>
      </c>
      <c r="H37" s="51">
        <f>+'Ticket régime général'!H21+'Ticket régime particulier'!H21+'Forfait régime général'!H29+'Forfait régime particulier'!H29+'Forfait Interne régime général'!H29+'Forfait Interne rég particulier'!H29+'Forfait Interne hébergé '!H29+'Forfait Interne externé'!H29</f>
        <v>0</v>
      </c>
      <c r="I37" s="51">
        <f>+'Ticket régime général'!I21+'Ticket régime particulier'!I21+'Forfait régime général'!I29+'Forfait régime particulier'!I29+'Forfait Interne régime général'!I29+'Forfait Interne rég particulier'!I29+'Forfait Interne hébergé '!I29+'Forfait Interne externé'!I29</f>
        <v>0</v>
      </c>
      <c r="J37" s="51">
        <f>+'Ticket régime général'!J21+'Ticket régime particulier'!J21+'Forfait régime général'!J29+'Forfait régime particulier'!J29+'Forfait Interne régime général'!J29+'Forfait Interne rég particulier'!J29+'Forfait Interne hébergé '!J29+'Forfait Interne externé'!J29</f>
        <v>0</v>
      </c>
      <c r="K37" s="51">
        <f>+'Ticket régime général'!K21+'Ticket régime particulier'!K21+'Forfait régime général'!K29+'Forfait régime particulier'!K29+'Forfait Interne régime général'!K29+'Forfait Interne rég particulier'!K29+'Forfait Interne hébergé '!K29+'Forfait Interne externé'!K29</f>
        <v>0</v>
      </c>
      <c r="L37" s="51">
        <f>+'Ticket régime général'!L21+'Ticket régime particulier'!L21+'Forfait régime général'!L29+'Forfait régime particulier'!L29+'Forfait Interne régime général'!L29+'Forfait Interne rég particulier'!L29+'Forfait Interne hébergé '!L29+'Forfait Interne externé'!L29</f>
        <v>0</v>
      </c>
      <c r="M37" s="51">
        <f>+'Ticket régime général'!M21+'Ticket régime particulier'!M21+'Forfait régime général'!M29+'Forfait régime particulier'!M29+'Forfait Interne régime général'!M29+'Forfait Interne rég particulier'!M29+'Forfait Interne hébergé '!M29+'Forfait Interne externé'!M29</f>
        <v>0</v>
      </c>
      <c r="O37" s="50">
        <f t="shared" ref="O37:O42" si="3">SUM(D37:M37)</f>
        <v>0</v>
      </c>
      <c r="Q37" s="184"/>
      <c r="R37" s="184"/>
    </row>
    <row r="38" spans="1:18" s="49" customFormat="1" ht="28.5" customHeight="1" thickBot="1" x14ac:dyDescent="0.3">
      <c r="A38" s="828"/>
      <c r="B38" s="20" t="s">
        <v>70</v>
      </c>
      <c r="C38" s="11"/>
      <c r="D38" s="51">
        <f>+'Ticket régime général'!D28+'Ticket régime particulier'!D28+'Forfait régime général'!D30+'Forfait régime particulier'!D30+'Forfait Interne régime général'!D30+'Forfait Interne rég particulier'!D30+'Forfait Interne hébergé '!D30+'Forfait Interne externé'!D30</f>
        <v>0</v>
      </c>
      <c r="E38" s="51">
        <f>+'Ticket régime général'!E28+'Ticket régime particulier'!E28+'Forfait régime général'!E30+'Forfait régime particulier'!E30+'Forfait Interne régime général'!E30+'Forfait Interne rég particulier'!E30+'Forfait Interne hébergé '!E30+'Forfait Interne externé'!E30</f>
        <v>0</v>
      </c>
      <c r="F38" s="51">
        <f>+'Ticket régime général'!F28+'Ticket régime particulier'!F28+'Forfait régime général'!F30+'Forfait régime particulier'!F30+'Forfait Interne régime général'!F30+'Forfait Interne rég particulier'!F30+'Forfait Interne hébergé '!F30+'Forfait Interne externé'!F30</f>
        <v>0</v>
      </c>
      <c r="G38" s="51">
        <f>+'Ticket régime général'!G28+'Ticket régime particulier'!G28+'Forfait régime général'!G30+'Forfait régime particulier'!G30+'Forfait Interne régime général'!G30+'Forfait Interne rég particulier'!G30+'Forfait Interne hébergé '!G30+'Forfait Interne externé'!G30</f>
        <v>0</v>
      </c>
      <c r="H38" s="51">
        <f>+'Ticket régime général'!H28+'Ticket régime particulier'!H28+'Forfait régime général'!H30+'Forfait régime particulier'!H30+'Forfait Interne régime général'!H30+'Forfait Interne rég particulier'!H30+'Forfait Interne hébergé '!H30+'Forfait Interne externé'!H30</f>
        <v>0</v>
      </c>
      <c r="I38" s="51">
        <f>+'Ticket régime général'!I28+'Ticket régime particulier'!I28+'Forfait régime général'!I30+'Forfait régime particulier'!I30+'Forfait Interne régime général'!I30+'Forfait Interne rég particulier'!I30+'Forfait Interne hébergé '!I30+'Forfait Interne externé'!I30</f>
        <v>0</v>
      </c>
      <c r="J38" s="51">
        <f>+'Ticket régime général'!J28+'Ticket régime particulier'!J28+'Forfait régime général'!J30+'Forfait régime particulier'!J30+'Forfait Interne régime général'!J30+'Forfait Interne rég particulier'!J30+'Forfait Interne hébergé '!J30+'Forfait Interne externé'!J30</f>
        <v>0</v>
      </c>
      <c r="K38" s="95"/>
      <c r="L38" s="95"/>
      <c r="M38" s="446"/>
      <c r="O38" s="50">
        <f t="shared" si="3"/>
        <v>0</v>
      </c>
      <c r="Q38" s="184"/>
      <c r="R38" s="184"/>
    </row>
    <row r="39" spans="1:18" s="38" customFormat="1" ht="29.25" customHeight="1" thickBot="1" x14ac:dyDescent="0.35">
      <c r="A39" s="828"/>
      <c r="B39" s="608" t="s">
        <v>48</v>
      </c>
      <c r="C39" s="606"/>
      <c r="D39" s="496">
        <f>+'Ticket régime général'!D29+'Ticket régime particulier'!D29</f>
        <v>0</v>
      </c>
      <c r="E39" s="496">
        <f>+'Ticket régime général'!E29+'Ticket régime particulier'!E29</f>
        <v>0</v>
      </c>
      <c r="F39" s="496">
        <f>+'Ticket régime général'!F29+'Ticket régime particulier'!F29</f>
        <v>0</v>
      </c>
      <c r="G39" s="496">
        <f>+'Ticket régime général'!G29+'Ticket régime particulier'!G29</f>
        <v>0</v>
      </c>
      <c r="H39" s="496">
        <f>+'Ticket régime général'!H29+'Ticket régime particulier'!H29</f>
        <v>0</v>
      </c>
      <c r="I39" s="496">
        <f>+'Ticket régime général'!I29+'Ticket régime particulier'!I29</f>
        <v>0</v>
      </c>
      <c r="J39" s="496">
        <f>+'Ticket régime général'!J29+'Ticket régime particulier'!J29</f>
        <v>0</v>
      </c>
      <c r="K39" s="95"/>
      <c r="L39" s="95"/>
      <c r="M39" s="446"/>
      <c r="O39" s="24">
        <f t="shared" si="3"/>
        <v>0</v>
      </c>
      <c r="P39" s="39"/>
      <c r="Q39" s="182"/>
      <c r="R39" s="182"/>
    </row>
    <row r="40" spans="1:18" s="38" customFormat="1" ht="29.25" customHeight="1" thickBot="1" x14ac:dyDescent="0.35">
      <c r="A40" s="828"/>
      <c r="B40" s="608" t="s">
        <v>49</v>
      </c>
      <c r="C40" s="606"/>
      <c r="D40" s="496">
        <f>+'Forfait régime général'!D31+'Forfait régime particulier'!D31+'Forfait Interne régime général'!D31+'Forfait Interne rég particulier'!D31+'Forfait Interne hébergé '!D31+'Forfait Interne externé'!D31</f>
        <v>0</v>
      </c>
      <c r="E40" s="496">
        <f>+'Forfait régime général'!E31+'Forfait régime particulier'!E31+'Forfait Interne régime général'!E31+'Forfait Interne rég particulier'!E31+'Forfait Interne hébergé '!E31+'Forfait Interne externé'!E31</f>
        <v>0</v>
      </c>
      <c r="F40" s="496">
        <f>+'Forfait régime général'!F31+'Forfait régime particulier'!F31+'Forfait Interne régime général'!F31+'Forfait Interne rég particulier'!F31+'Forfait Interne hébergé '!F31+'Forfait Interne externé'!F31</f>
        <v>0</v>
      </c>
      <c r="G40" s="496">
        <f>+'Forfait régime général'!G31+'Forfait régime particulier'!G31+'Forfait Interne régime général'!G31+'Forfait Interne rég particulier'!G31+'Forfait Interne hébergé '!G31+'Forfait Interne externé'!G31</f>
        <v>0</v>
      </c>
      <c r="H40" s="496">
        <f>+'Forfait régime général'!H31+'Forfait régime particulier'!H31+'Forfait Interne régime général'!H31+'Forfait Interne rég particulier'!H31+'Forfait Interne hébergé '!H31+'Forfait Interne externé'!H31</f>
        <v>0</v>
      </c>
      <c r="I40" s="496">
        <f>+'Forfait régime général'!I31+'Forfait régime particulier'!I31+'Forfait Interne régime général'!I31+'Forfait Interne rég particulier'!I31+'Forfait Interne hébergé '!I31+'Forfait Interne externé'!I31</f>
        <v>0</v>
      </c>
      <c r="J40" s="496">
        <f>+'Forfait régime général'!J31+'Forfait régime particulier'!J31+'Forfait Interne régime général'!J31+'Forfait Interne rég particulier'!J31+'Forfait Interne hébergé '!J31+'Forfait Interne externé'!J31</f>
        <v>0</v>
      </c>
      <c r="K40" s="95"/>
      <c r="L40" s="95"/>
      <c r="M40" s="446"/>
      <c r="O40" s="24">
        <f t="shared" si="3"/>
        <v>0</v>
      </c>
      <c r="P40" s="39"/>
      <c r="Q40" s="182"/>
      <c r="R40" s="182"/>
    </row>
    <row r="41" spans="1:18" s="38" customFormat="1" ht="35.25" customHeight="1" thickBot="1" x14ac:dyDescent="0.35">
      <c r="A41" s="828"/>
      <c r="B41" s="20" t="s">
        <v>50</v>
      </c>
      <c r="C41" s="11"/>
      <c r="D41" s="496">
        <f t="shared" ref="D41:J41" si="4">+D40+D39</f>
        <v>0</v>
      </c>
      <c r="E41" s="496">
        <f t="shared" si="4"/>
        <v>0</v>
      </c>
      <c r="F41" s="496">
        <f t="shared" si="4"/>
        <v>0</v>
      </c>
      <c r="G41" s="496">
        <f t="shared" si="4"/>
        <v>0</v>
      </c>
      <c r="H41" s="496">
        <f t="shared" si="4"/>
        <v>0</v>
      </c>
      <c r="I41" s="496">
        <f t="shared" si="4"/>
        <v>0</v>
      </c>
      <c r="J41" s="496">
        <f t="shared" si="4"/>
        <v>0</v>
      </c>
      <c r="K41" s="95"/>
      <c r="L41" s="95"/>
      <c r="M41" s="446"/>
      <c r="O41" s="24">
        <f t="shared" si="3"/>
        <v>0</v>
      </c>
      <c r="P41" s="39"/>
      <c r="Q41" s="185"/>
      <c r="R41" s="183"/>
    </row>
    <row r="42" spans="1:18" ht="29.25" customHeight="1" thickBot="1" x14ac:dyDescent="0.35">
      <c r="A42" s="829"/>
      <c r="B42" s="858" t="s">
        <v>51</v>
      </c>
      <c r="C42" s="859"/>
      <c r="D42" s="502">
        <f>+'Forfait Interne régime général'!D31+'Forfait Interne rég particulier'!D31+'Forfait Interne hébergé '!D31+'Forfait Interne externé'!D31</f>
        <v>0</v>
      </c>
      <c r="E42" s="502">
        <f>+'Forfait Interne régime général'!E31+'Forfait Interne rég particulier'!E31+'Forfait Interne hébergé '!E31+'Forfait Interne externé'!E31</f>
        <v>0</v>
      </c>
      <c r="F42" s="502">
        <f>+'Forfait Interne régime général'!F31+'Forfait Interne rég particulier'!F31+'Forfait Interne hébergé '!F31+'Forfait Interne externé'!F31</f>
        <v>0</v>
      </c>
      <c r="G42" s="502">
        <f>+'Forfait Interne régime général'!G31+'Forfait Interne rég particulier'!G31+'Forfait Interne hébergé '!G31+'Forfait Interne externé'!G31</f>
        <v>0</v>
      </c>
      <c r="H42" s="502">
        <f>+'Forfait Interne régime général'!H31+'Forfait Interne rég particulier'!H31+'Forfait Interne hébergé '!H31+'Forfait Interne externé'!H31</f>
        <v>0</v>
      </c>
      <c r="I42" s="502">
        <f>+'Forfait Interne régime général'!I31+'Forfait Interne rég particulier'!I31+'Forfait Interne hébergé '!I31+'Forfait Interne externé'!I31</f>
        <v>0</v>
      </c>
      <c r="J42" s="502">
        <f>+'Forfait Interne régime général'!J31+'Forfait Interne rég particulier'!J31+'Forfait Interne hébergé '!J31+'Forfait Interne externé'!J31</f>
        <v>0</v>
      </c>
      <c r="K42" s="95"/>
      <c r="L42" s="95"/>
      <c r="M42" s="446"/>
      <c r="N42" s="41"/>
      <c r="O42" s="42">
        <f t="shared" si="3"/>
        <v>0</v>
      </c>
      <c r="P42" s="3"/>
      <c r="Q42" s="16"/>
      <c r="R42" s="183"/>
    </row>
    <row r="43" spans="1:18" s="4" customFormat="1" ht="29.25" customHeight="1" thickTop="1" x14ac:dyDescent="0.3">
      <c r="A43" s="463"/>
      <c r="B43" s="448"/>
      <c r="C43" s="448"/>
      <c r="D43" s="449"/>
      <c r="E43" s="449"/>
      <c r="F43" s="449"/>
      <c r="G43" s="449"/>
      <c r="H43" s="449"/>
      <c r="I43" s="449"/>
      <c r="J43" s="449"/>
      <c r="K43" s="445"/>
      <c r="L43" s="445"/>
      <c r="M43" s="445"/>
      <c r="N43" s="464"/>
      <c r="O43" s="449"/>
      <c r="P43" s="465"/>
      <c r="Q43" s="425"/>
      <c r="R43" s="466"/>
    </row>
    <row r="44" spans="1:18" s="43" customFormat="1" ht="16.2" thickBot="1" x14ac:dyDescent="0.35">
      <c r="A44" s="473"/>
      <c r="B44" s="52"/>
      <c r="C44" s="52"/>
      <c r="P44" s="52"/>
      <c r="Q44" s="16"/>
      <c r="R44" s="186"/>
    </row>
    <row r="45" spans="1:18" s="43" customFormat="1" ht="36" customHeight="1" thickTop="1" thickBot="1" x14ac:dyDescent="0.35">
      <c r="A45" s="861" t="s">
        <v>209</v>
      </c>
      <c r="B45" s="436" t="s">
        <v>73</v>
      </c>
      <c r="C45" s="437"/>
      <c r="D45" s="51">
        <f>+'Repas autres usagers'!D21+'Repas autres usagers DSP Région'!D41</f>
        <v>0</v>
      </c>
      <c r="E45" s="51">
        <f>+'Repas autres usagers'!E21+'Repas autres usagers DSP Région'!E41</f>
        <v>0</v>
      </c>
      <c r="F45" s="51">
        <f>+'Repas autres usagers'!F21+'Repas autres usagers DSP Région'!F41</f>
        <v>0</v>
      </c>
      <c r="G45" s="51">
        <f>+'Repas autres usagers'!G21+'Repas autres usagers DSP Région'!G41</f>
        <v>0</v>
      </c>
      <c r="H45" s="51">
        <f>+'Repas autres usagers'!H21+'Repas autres usagers DSP Région'!H41</f>
        <v>0</v>
      </c>
      <c r="I45" s="51">
        <f>+'Repas autres usagers'!I21+'Repas autres usagers DSP Région'!I41</f>
        <v>0</v>
      </c>
      <c r="J45" s="664"/>
      <c r="K45" s="453"/>
      <c r="L45" s="453"/>
      <c r="M45" s="453"/>
      <c r="N45" s="49"/>
      <c r="O45" s="50">
        <f>SUM(D45:I45)</f>
        <v>0</v>
      </c>
      <c r="P45" s="52"/>
      <c r="Q45" s="16"/>
      <c r="R45" s="186"/>
    </row>
    <row r="46" spans="1:18" s="43" customFormat="1" ht="45" customHeight="1" thickBot="1" x14ac:dyDescent="0.35">
      <c r="A46" s="861"/>
      <c r="B46" s="436" t="s">
        <v>70</v>
      </c>
      <c r="C46" s="437"/>
      <c r="D46" s="562"/>
      <c r="E46" s="562"/>
      <c r="F46" s="562"/>
      <c r="G46" s="562"/>
      <c r="H46" s="562"/>
      <c r="I46" s="663"/>
      <c r="J46" s="664"/>
      <c r="K46" s="453"/>
      <c r="L46" s="445"/>
      <c r="M46" s="445"/>
      <c r="N46" s="49"/>
      <c r="O46" s="563"/>
      <c r="P46" s="52"/>
      <c r="Q46" s="16"/>
      <c r="R46" s="186"/>
    </row>
    <row r="47" spans="1:18" s="43" customFormat="1" ht="53.25" customHeight="1" thickBot="1" x14ac:dyDescent="0.35">
      <c r="A47" s="861"/>
      <c r="B47" s="436" t="s">
        <v>263</v>
      </c>
      <c r="C47" s="436"/>
      <c r="D47" s="560"/>
      <c r="E47" s="470"/>
      <c r="F47" s="470"/>
      <c r="G47" s="470"/>
      <c r="H47" s="470"/>
      <c r="I47" s="651"/>
      <c r="J47" s="621"/>
      <c r="K47" s="626"/>
      <c r="L47" s="445"/>
      <c r="M47" s="445"/>
      <c r="N47" s="38"/>
      <c r="O47" s="553"/>
      <c r="P47" s="52"/>
      <c r="Q47" s="16"/>
      <c r="R47" s="186"/>
    </row>
    <row r="48" spans="1:18" s="43" customFormat="1" ht="45" customHeight="1" thickBot="1" x14ac:dyDescent="0.35">
      <c r="A48" s="861"/>
      <c r="B48" s="436" t="s">
        <v>50</v>
      </c>
      <c r="C48" s="436"/>
      <c r="D48" s="560"/>
      <c r="E48" s="470"/>
      <c r="F48" s="470"/>
      <c r="G48" s="470"/>
      <c r="H48" s="470"/>
      <c r="I48" s="651"/>
      <c r="J48" s="621"/>
      <c r="K48" s="626"/>
      <c r="L48" s="445"/>
      <c r="M48" s="445"/>
      <c r="N48" s="38"/>
      <c r="O48" s="561"/>
      <c r="P48" s="52"/>
      <c r="Q48" s="16"/>
      <c r="R48" s="186"/>
    </row>
    <row r="49" spans="1:18" s="43" customFormat="1" ht="41.25" customHeight="1" thickBot="1" x14ac:dyDescent="0.35">
      <c r="A49" s="474"/>
      <c r="B49" s="860"/>
      <c r="C49" s="860"/>
      <c r="D49" s="468"/>
      <c r="E49" s="468"/>
      <c r="F49" s="468"/>
      <c r="G49" s="468"/>
      <c r="H49" s="468"/>
      <c r="I49" s="468"/>
      <c r="J49" s="627"/>
      <c r="K49" s="626"/>
      <c r="L49" s="445"/>
      <c r="M49" s="445"/>
      <c r="N49" s="469"/>
      <c r="O49" s="449"/>
      <c r="P49" s="52"/>
      <c r="Q49" s="16"/>
      <c r="R49" s="186"/>
    </row>
    <row r="50" spans="1:18" s="43" customFormat="1" ht="16.8" thickTop="1" thickBot="1" x14ac:dyDescent="0.35">
      <c r="A50" s="862" t="s">
        <v>211</v>
      </c>
      <c r="B50" s="436" t="s">
        <v>73</v>
      </c>
      <c r="C50" s="437"/>
      <c r="D50" s="51">
        <f>D37</f>
        <v>0</v>
      </c>
      <c r="E50" s="51">
        <f t="shared" ref="E50:M50" si="5">E37</f>
        <v>0</v>
      </c>
      <c r="F50" s="51">
        <f t="shared" si="5"/>
        <v>0</v>
      </c>
      <c r="G50" s="51">
        <f t="shared" si="5"/>
        <v>0</v>
      </c>
      <c r="H50" s="51">
        <f t="shared" si="5"/>
        <v>0</v>
      </c>
      <c r="I50" s="51">
        <f t="shared" si="5"/>
        <v>0</v>
      </c>
      <c r="J50" s="51">
        <f t="shared" si="5"/>
        <v>0</v>
      </c>
      <c r="K50" s="51">
        <f t="shared" si="5"/>
        <v>0</v>
      </c>
      <c r="L50" s="51">
        <f t="shared" si="5"/>
        <v>0</v>
      </c>
      <c r="M50" s="51">
        <f t="shared" si="5"/>
        <v>0</v>
      </c>
      <c r="O50" s="50">
        <f>SUM(D50:M50)</f>
        <v>0</v>
      </c>
      <c r="P50" s="52"/>
      <c r="Q50" s="16"/>
      <c r="R50" s="186"/>
    </row>
    <row r="51" spans="1:18" s="43" customFormat="1" ht="32.25" customHeight="1" thickBot="1" x14ac:dyDescent="0.35">
      <c r="A51" s="863"/>
      <c r="B51" s="436" t="s">
        <v>70</v>
      </c>
      <c r="C51" s="437"/>
      <c r="D51" s="51">
        <f>D46+D38</f>
        <v>0</v>
      </c>
      <c r="E51" s="51">
        <f t="shared" ref="E51:J51" si="6">E46+E38</f>
        <v>0</v>
      </c>
      <c r="F51" s="51">
        <f t="shared" si="6"/>
        <v>0</v>
      </c>
      <c r="G51" s="51">
        <f t="shared" si="6"/>
        <v>0</v>
      </c>
      <c r="H51" s="51">
        <f t="shared" si="6"/>
        <v>0</v>
      </c>
      <c r="I51" s="51">
        <f t="shared" si="6"/>
        <v>0</v>
      </c>
      <c r="J51" s="51">
        <f t="shared" si="6"/>
        <v>0</v>
      </c>
      <c r="K51" s="476"/>
      <c r="L51" s="476"/>
      <c r="M51" s="476"/>
      <c r="O51" s="50">
        <f>SUM(D51:M51)</f>
        <v>0</v>
      </c>
      <c r="P51" s="52"/>
      <c r="Q51" s="16"/>
      <c r="R51" s="186"/>
    </row>
    <row r="52" spans="1:18" s="43" customFormat="1" ht="31.5" customHeight="1" thickBot="1" x14ac:dyDescent="0.35">
      <c r="A52" s="863"/>
      <c r="B52" s="436" t="s">
        <v>48</v>
      </c>
      <c r="C52" s="437"/>
      <c r="D52" s="496">
        <f>D39</f>
        <v>0</v>
      </c>
      <c r="E52" s="496">
        <f t="shared" ref="E52:J52" si="7">E39</f>
        <v>0</v>
      </c>
      <c r="F52" s="496">
        <f t="shared" si="7"/>
        <v>0</v>
      </c>
      <c r="G52" s="496">
        <f t="shared" si="7"/>
        <v>0</v>
      </c>
      <c r="H52" s="496">
        <f t="shared" si="7"/>
        <v>0</v>
      </c>
      <c r="I52" s="496">
        <f t="shared" si="7"/>
        <v>0</v>
      </c>
      <c r="J52" s="496">
        <f t="shared" si="7"/>
        <v>0</v>
      </c>
      <c r="K52" s="95"/>
      <c r="L52" s="95"/>
      <c r="M52" s="95"/>
      <c r="O52" s="24">
        <f>SUM(D52:M52)</f>
        <v>0</v>
      </c>
      <c r="P52" s="52"/>
      <c r="Q52" s="16"/>
      <c r="R52" s="186"/>
    </row>
    <row r="53" spans="1:18" s="43" customFormat="1" ht="30" customHeight="1" thickBot="1" x14ac:dyDescent="0.35">
      <c r="A53" s="863"/>
      <c r="B53" s="436" t="s">
        <v>49</v>
      </c>
      <c r="C53" s="437"/>
      <c r="D53" s="496">
        <f>D40</f>
        <v>0</v>
      </c>
      <c r="E53" s="496">
        <f t="shared" ref="E53:J53" si="8">E40</f>
        <v>0</v>
      </c>
      <c r="F53" s="496">
        <f t="shared" si="8"/>
        <v>0</v>
      </c>
      <c r="G53" s="496">
        <f t="shared" si="8"/>
        <v>0</v>
      </c>
      <c r="H53" s="496">
        <f t="shared" si="8"/>
        <v>0</v>
      </c>
      <c r="I53" s="496">
        <f t="shared" si="8"/>
        <v>0</v>
      </c>
      <c r="J53" s="496">
        <f t="shared" si="8"/>
        <v>0</v>
      </c>
      <c r="K53" s="95"/>
      <c r="L53" s="95"/>
      <c r="M53" s="95"/>
      <c r="O53" s="471">
        <f>SUM(D53:M53)</f>
        <v>0</v>
      </c>
      <c r="P53" s="52"/>
      <c r="Q53" s="16"/>
      <c r="R53" s="186"/>
    </row>
    <row r="54" spans="1:18" s="43" customFormat="1" ht="16.2" thickBot="1" x14ac:dyDescent="0.35">
      <c r="A54" s="863"/>
      <c r="B54" s="436" t="s">
        <v>210</v>
      </c>
      <c r="C54" s="437"/>
      <c r="D54" s="560"/>
      <c r="E54" s="560"/>
      <c r="F54" s="560"/>
      <c r="G54" s="560"/>
      <c r="H54" s="560"/>
      <c r="I54" s="560"/>
      <c r="J54" s="560"/>
      <c r="K54" s="95"/>
      <c r="L54" s="95"/>
      <c r="M54" s="95"/>
      <c r="O54" s="563"/>
      <c r="P54" s="52"/>
      <c r="Q54" s="16"/>
      <c r="R54" s="186"/>
    </row>
    <row r="55" spans="1:18" s="43" customFormat="1" ht="16.2" thickBot="1" x14ac:dyDescent="0.35">
      <c r="A55" s="863"/>
      <c r="B55" s="436" t="s">
        <v>50</v>
      </c>
      <c r="C55" s="437"/>
      <c r="D55" s="496">
        <f>+D53+D52</f>
        <v>0</v>
      </c>
      <c r="E55" s="496">
        <f t="shared" ref="E55:J55" si="9">+E53+E52</f>
        <v>0</v>
      </c>
      <c r="F55" s="496">
        <f t="shared" si="9"/>
        <v>0</v>
      </c>
      <c r="G55" s="496">
        <f t="shared" si="9"/>
        <v>0</v>
      </c>
      <c r="H55" s="496">
        <f t="shared" si="9"/>
        <v>0</v>
      </c>
      <c r="I55" s="496">
        <f t="shared" si="9"/>
        <v>0</v>
      </c>
      <c r="J55" s="496">
        <f t="shared" si="9"/>
        <v>0</v>
      </c>
      <c r="K55" s="95"/>
      <c r="L55" s="95"/>
      <c r="M55" s="95"/>
      <c r="O55" s="574">
        <f>SUM(D55:M55)</f>
        <v>0</v>
      </c>
      <c r="P55" s="52"/>
      <c r="Q55" s="16"/>
      <c r="R55" s="186"/>
    </row>
    <row r="56" spans="1:18" s="43" customFormat="1" ht="36.75" customHeight="1" thickBot="1" x14ac:dyDescent="0.35">
      <c r="A56" s="864"/>
      <c r="B56" s="858" t="s">
        <v>51</v>
      </c>
      <c r="C56" s="859"/>
      <c r="D56" s="502">
        <f>+'Forfait Interne régime général'!D31+'Forfait Interne rég particulier'!D31+'Forfait Interne hébergé '!D31+'Forfait Interne externé'!D31</f>
        <v>0</v>
      </c>
      <c r="E56" s="502">
        <f>+'Forfait Interne régime général'!E31+'Forfait Interne rég particulier'!E31+'Forfait Interne hébergé '!E31+'Forfait Interne externé'!E31</f>
        <v>0</v>
      </c>
      <c r="F56" s="502">
        <f>+'Forfait Interne régime général'!F31+'Forfait Interne rég particulier'!F31+'Forfait Interne hébergé '!F31+'Forfait Interne externé'!F31</f>
        <v>0</v>
      </c>
      <c r="G56" s="502">
        <f>+'Forfait Interne régime général'!G31+'Forfait Interne rég particulier'!G31+'Forfait Interne hébergé '!G31+'Forfait Interne externé'!G31</f>
        <v>0</v>
      </c>
      <c r="H56" s="502">
        <f>+'Forfait Interne régime général'!H31+'Forfait Interne rég particulier'!H31+'Forfait Interne hébergé '!H31+'Forfait Interne externé'!H31</f>
        <v>0</v>
      </c>
      <c r="I56" s="502">
        <f>+'Forfait Interne régime général'!I31+'Forfait Interne rég particulier'!I31+'Forfait Interne hébergé '!I31+'Forfait Interne externé'!I31</f>
        <v>0</v>
      </c>
      <c r="J56" s="502">
        <f>+'Forfait Interne régime général'!J31+'Forfait Interne rég particulier'!J31+'Forfait Interne hébergé '!J31+'Forfait Interne externé'!J31</f>
        <v>0</v>
      </c>
      <c r="K56" s="95"/>
      <c r="L56" s="95"/>
      <c r="M56" s="95"/>
      <c r="O56" s="574">
        <f>SUM(D56:M56)</f>
        <v>0</v>
      </c>
      <c r="P56" s="52"/>
      <c r="Q56" s="16"/>
      <c r="R56" s="186"/>
    </row>
    <row r="57" spans="1:18" s="43" customFormat="1" ht="16.2" thickTop="1" x14ac:dyDescent="0.3">
      <c r="A57" s="475"/>
      <c r="B57" s="52"/>
      <c r="C57" s="52"/>
      <c r="P57" s="52"/>
      <c r="Q57" s="16"/>
      <c r="R57" s="186"/>
    </row>
    <row r="58" spans="1:18" s="43" customFormat="1" ht="16.2" thickBot="1" x14ac:dyDescent="0.35">
      <c r="A58" s="94"/>
      <c r="B58" s="52"/>
      <c r="C58" s="52"/>
      <c r="P58" s="52"/>
      <c r="Q58" s="16"/>
      <c r="R58" s="186"/>
    </row>
    <row r="59" spans="1:18" s="43" customFormat="1" ht="34.5" customHeight="1" thickTop="1" thickBot="1" x14ac:dyDescent="0.35">
      <c r="A59" s="843" t="s">
        <v>221</v>
      </c>
      <c r="B59" s="450" t="s">
        <v>67</v>
      </c>
      <c r="C59" s="11"/>
      <c r="D59" s="496">
        <f>+'Ticket régime général'!D31+'Ticket régime particulier'!D31</f>
        <v>0</v>
      </c>
      <c r="E59" s="496">
        <f>+'Ticket régime général'!E31+'Ticket régime particulier'!E31</f>
        <v>0</v>
      </c>
      <c r="F59" s="496">
        <f>+'Ticket régime général'!F31+'Ticket régime particulier'!F31</f>
        <v>0</v>
      </c>
      <c r="G59" s="496">
        <f>+'Ticket régime général'!G31+'Ticket régime particulier'!G31</f>
        <v>0</v>
      </c>
      <c r="H59" s="496">
        <f>+'Ticket régime général'!H31+'Ticket régime particulier'!H31</f>
        <v>0</v>
      </c>
      <c r="I59" s="496">
        <f>+'Ticket régime général'!I31+'Ticket régime particulier'!I31</f>
        <v>0</v>
      </c>
      <c r="J59" s="496">
        <f>+'Ticket régime général'!J31+'Ticket régime particulier'!J31</f>
        <v>0</v>
      </c>
      <c r="K59" s="496">
        <f>+'Ticket régime général'!K31+'Ticket régime particulier'!K31</f>
        <v>0</v>
      </c>
      <c r="L59" s="496">
        <f>+'Ticket régime général'!L31+'Ticket régime particulier'!L31</f>
        <v>0</v>
      </c>
      <c r="M59" s="496">
        <f>+'Ticket régime général'!M31+'Ticket régime particulier'!M31</f>
        <v>0</v>
      </c>
      <c r="N59" s="198"/>
      <c r="O59" s="497">
        <f>SUM(D59:M59)</f>
        <v>0</v>
      </c>
      <c r="P59" s="52"/>
      <c r="Q59" s="16"/>
      <c r="R59" s="186"/>
    </row>
    <row r="60" spans="1:18" s="38" customFormat="1" ht="39.75" customHeight="1" thickBot="1" x14ac:dyDescent="0.3">
      <c r="A60" s="844"/>
      <c r="B60" s="450" t="s">
        <v>68</v>
      </c>
      <c r="C60" s="11"/>
      <c r="D60" s="496">
        <f>+'Forfait régime général'!D33+'Forfait régime particulier'!D33+'Forfait Interne régime général'!D33+'Forfait Interne rég particulier'!D33+'Forfait Interne hébergé '!D33+'Forfait Interne externé'!D33</f>
        <v>0</v>
      </c>
      <c r="E60" s="496">
        <f>+'Forfait régime général'!E33+'Forfait régime particulier'!E33+'Forfait Interne régime général'!E33+'Forfait Interne rég particulier'!E33+'Forfait Interne hébergé '!E33+'Forfait Interne externé'!E33</f>
        <v>0</v>
      </c>
      <c r="F60" s="496">
        <f>+'Forfait régime général'!F33+'Forfait régime particulier'!F33+'Forfait Interne régime général'!F33+'Forfait Interne rég particulier'!F33+'Forfait Interne hébergé '!F33+'Forfait Interne externé'!F33</f>
        <v>0</v>
      </c>
      <c r="G60" s="496">
        <f>+'Forfait régime général'!G33+'Forfait régime particulier'!G33+'Forfait Interne régime général'!G33+'Forfait Interne rég particulier'!G33+'Forfait Interne hébergé '!G33+'Forfait Interne externé'!G33</f>
        <v>0</v>
      </c>
      <c r="H60" s="496">
        <f>+'Forfait régime général'!H33+'Forfait régime particulier'!H33+'Forfait Interne régime général'!H33+'Forfait Interne rég particulier'!H33+'Forfait Interne hébergé '!H33+'Forfait Interne externé'!H33</f>
        <v>0</v>
      </c>
      <c r="I60" s="496">
        <f>+'Forfait régime général'!I33+'Forfait régime particulier'!I33+'Forfait Interne régime général'!I33+'Forfait Interne rég particulier'!I33+'Forfait Interne hébergé '!I33+'Forfait Interne externé'!I33</f>
        <v>0</v>
      </c>
      <c r="J60" s="496">
        <f>+'Forfait régime général'!J33+'Forfait régime particulier'!J33+'Forfait Interne régime général'!J33+'Forfait Interne rég particulier'!J33+'Forfait Interne hébergé '!J33+'Forfait Interne externé'!J33</f>
        <v>0</v>
      </c>
      <c r="K60" s="496">
        <f>+'Forfait régime général'!K33+'Forfait régime particulier'!K33+'Forfait Interne régime général'!K33+'Forfait Interne rég particulier'!K33+'Forfait Interne hébergé '!K33+'Forfait Interne externé'!K33</f>
        <v>0</v>
      </c>
      <c r="L60" s="496">
        <f>+'Forfait régime général'!L33+'Forfait régime particulier'!L33+'Forfait Interne régime général'!L33+'Forfait Interne rég particulier'!L33+'Forfait Interne hébergé '!L33+'Forfait Interne externé'!L33</f>
        <v>0</v>
      </c>
      <c r="M60" s="496">
        <f>+'Forfait régime général'!M33+'Forfait régime particulier'!M33+'Forfait Interne régime général'!M33+'Forfait Interne rég particulier'!M33+'Forfait Interne hébergé '!M33+'Forfait Interne externé'!M33</f>
        <v>0</v>
      </c>
      <c r="N60" s="499"/>
      <c r="O60" s="497">
        <f>SUM(D60:M60)</f>
        <v>0</v>
      </c>
    </row>
    <row r="61" spans="1:18" s="38" customFormat="1" ht="69" customHeight="1" thickBot="1" x14ac:dyDescent="0.3">
      <c r="A61" s="845"/>
      <c r="B61" s="608" t="s">
        <v>247</v>
      </c>
      <c r="C61" s="11"/>
      <c r="D61" s="496">
        <f>+D60+D59</f>
        <v>0</v>
      </c>
      <c r="E61" s="496">
        <f t="shared" ref="E61:M61" si="10">+E60+E59</f>
        <v>0</v>
      </c>
      <c r="F61" s="496">
        <f t="shared" si="10"/>
        <v>0</v>
      </c>
      <c r="G61" s="496">
        <f t="shared" si="10"/>
        <v>0</v>
      </c>
      <c r="H61" s="496">
        <f t="shared" si="10"/>
        <v>0</v>
      </c>
      <c r="I61" s="496">
        <f t="shared" si="10"/>
        <v>0</v>
      </c>
      <c r="J61" s="496">
        <f t="shared" si="10"/>
        <v>0</v>
      </c>
      <c r="K61" s="501">
        <f t="shared" si="10"/>
        <v>0</v>
      </c>
      <c r="L61" s="501">
        <f t="shared" si="10"/>
        <v>0</v>
      </c>
      <c r="M61" s="501">
        <f t="shared" si="10"/>
        <v>0</v>
      </c>
      <c r="N61" s="198"/>
      <c r="O61" s="497">
        <f>SUM(D61:M61)</f>
        <v>0</v>
      </c>
    </row>
    <row r="62" spans="1:18" s="38" customFormat="1" ht="28.5" customHeight="1" thickTop="1" x14ac:dyDescent="0.25">
      <c r="A62" s="520"/>
      <c r="B62" s="479"/>
      <c r="C62" s="34"/>
      <c r="D62" s="33"/>
      <c r="E62" s="33"/>
      <c r="F62" s="33"/>
      <c r="G62" s="33"/>
      <c r="H62" s="33"/>
      <c r="I62" s="33"/>
      <c r="J62" s="33"/>
      <c r="K62" s="33"/>
      <c r="L62" s="33"/>
      <c r="M62" s="33"/>
      <c r="N62" s="33"/>
      <c r="O62" s="33"/>
      <c r="Q62" s="39"/>
    </row>
    <row r="63" spans="1:18" s="38" customFormat="1" ht="28.5" customHeight="1" thickBot="1" x14ac:dyDescent="0.3">
      <c r="A63" s="447"/>
      <c r="B63" s="34"/>
      <c r="C63" s="34"/>
      <c r="D63" s="33"/>
      <c r="E63" s="33"/>
      <c r="F63" s="33"/>
      <c r="G63" s="33"/>
      <c r="H63" s="33"/>
      <c r="I63" s="33"/>
      <c r="J63" s="33"/>
      <c r="K63" s="33"/>
      <c r="L63" s="33"/>
      <c r="M63" s="33"/>
      <c r="N63" s="33"/>
      <c r="O63" s="33"/>
      <c r="Q63" s="39"/>
    </row>
    <row r="64" spans="1:18" s="43" customFormat="1" ht="75" customHeight="1" thickTop="1" thickBot="1" x14ac:dyDescent="0.35">
      <c r="A64" s="846" t="s">
        <v>220</v>
      </c>
      <c r="B64" s="450" t="s">
        <v>227</v>
      </c>
      <c r="C64" s="467"/>
      <c r="D64" s="496">
        <f>+'Repas autres usagers'!D31+'Repas autres usagers DSP Région'!D51</f>
        <v>0</v>
      </c>
      <c r="E64" s="496">
        <f>+'Repas autres usagers'!E31+'Repas autres usagers DSP Région'!E51</f>
        <v>0</v>
      </c>
      <c r="F64" s="496">
        <f>+'Repas autres usagers'!F31+'Repas autres usagers DSP Région'!F51</f>
        <v>0</v>
      </c>
      <c r="G64" s="496">
        <f>+'Repas autres usagers'!G31+'Repas autres usagers DSP Région'!G51</f>
        <v>0</v>
      </c>
      <c r="H64" s="496">
        <f>+'Repas autres usagers'!H31+'Repas autres usagers DSP Région'!H51</f>
        <v>0</v>
      </c>
      <c r="I64" s="496">
        <f>+'Repas autres usagers'!I31+'Repas autres usagers DSP Région'!I51</f>
        <v>0</v>
      </c>
      <c r="J64" s="666"/>
      <c r="K64" s="500"/>
      <c r="L64" s="500"/>
      <c r="M64" s="500"/>
      <c r="N64" s="198"/>
      <c r="O64" s="497">
        <f>SUM(D64:I64)</f>
        <v>0</v>
      </c>
      <c r="P64" s="52"/>
      <c r="Q64" s="16"/>
      <c r="R64" s="186"/>
    </row>
    <row r="65" spans="1:18" s="38" customFormat="1" ht="85.5" customHeight="1" thickBot="1" x14ac:dyDescent="0.3">
      <c r="A65" s="847"/>
      <c r="B65" s="450" t="s">
        <v>262</v>
      </c>
      <c r="C65" s="451"/>
      <c r="D65" s="496">
        <f>+D64</f>
        <v>0</v>
      </c>
      <c r="E65" s="496">
        <f t="shared" ref="E65:I65" si="11">+E64</f>
        <v>0</v>
      </c>
      <c r="F65" s="496">
        <f t="shared" si="11"/>
        <v>0</v>
      </c>
      <c r="G65" s="496">
        <f t="shared" si="11"/>
        <v>0</v>
      </c>
      <c r="H65" s="496">
        <f t="shared" si="11"/>
        <v>0</v>
      </c>
      <c r="I65" s="665">
        <f t="shared" si="11"/>
        <v>0</v>
      </c>
      <c r="J65" s="666"/>
      <c r="K65" s="500"/>
      <c r="L65" s="500"/>
      <c r="M65" s="500"/>
      <c r="N65" s="198"/>
      <c r="O65" s="497">
        <f>SUM(D65:I65)</f>
        <v>0</v>
      </c>
    </row>
    <row r="66" spans="1:18" s="38" customFormat="1" ht="21.75" customHeight="1" thickTop="1" x14ac:dyDescent="0.25">
      <c r="A66" s="521"/>
      <c r="B66" s="517"/>
      <c r="C66" s="517"/>
      <c r="D66" s="33"/>
      <c r="E66" s="33"/>
      <c r="F66" s="33"/>
      <c r="G66" s="33"/>
      <c r="H66" s="33"/>
      <c r="I66" s="33"/>
      <c r="J66" s="33"/>
      <c r="K66" s="33"/>
      <c r="L66" s="33"/>
      <c r="M66" s="33"/>
      <c r="N66" s="33"/>
      <c r="O66" s="33"/>
    </row>
    <row r="67" spans="1:18" s="38" customFormat="1" ht="28.5" customHeight="1" thickBot="1" x14ac:dyDescent="0.3">
      <c r="A67" s="472"/>
      <c r="B67" s="479"/>
      <c r="C67" s="34"/>
      <c r="D67" s="33"/>
      <c r="E67" s="33"/>
      <c r="F67" s="33"/>
      <c r="G67" s="33"/>
      <c r="H67" s="33"/>
      <c r="I67" s="33"/>
      <c r="J67" s="33"/>
      <c r="K67" s="33"/>
      <c r="L67" s="33"/>
      <c r="M67" s="33"/>
      <c r="N67" s="33"/>
      <c r="O67" s="33"/>
      <c r="Q67" s="39"/>
    </row>
    <row r="68" spans="1:18" s="38" customFormat="1" ht="28.5" customHeight="1" thickBot="1" x14ac:dyDescent="0.3">
      <c r="A68" s="865" t="s">
        <v>226</v>
      </c>
      <c r="B68" s="515" t="s">
        <v>67</v>
      </c>
      <c r="C68" s="452"/>
      <c r="D68" s="498">
        <f>+'Ticket régime général'!D31+'Ticket régime particulier'!D31</f>
        <v>0</v>
      </c>
      <c r="E68" s="496">
        <f>+'Ticket régime général'!E31+'Ticket régime particulier'!E31</f>
        <v>0</v>
      </c>
      <c r="F68" s="496">
        <f>+'Ticket régime général'!F31+'Ticket régime particulier'!F31</f>
        <v>0</v>
      </c>
      <c r="G68" s="496">
        <f>+'Ticket régime général'!G31+'Ticket régime particulier'!G31</f>
        <v>0</v>
      </c>
      <c r="H68" s="496">
        <f>+'Ticket régime général'!H31+'Ticket régime particulier'!H31</f>
        <v>0</v>
      </c>
      <c r="I68" s="496">
        <f>+'Ticket régime général'!I31+'Ticket régime particulier'!I31</f>
        <v>0</v>
      </c>
      <c r="J68" s="496">
        <f>+'Ticket régime général'!J31+'Ticket régime particulier'!J31</f>
        <v>0</v>
      </c>
      <c r="K68" s="496">
        <f>+'Ticket régime général'!K31+'Ticket régime particulier'!K31</f>
        <v>0</v>
      </c>
      <c r="L68" s="496">
        <f>+'Ticket régime général'!L31+'Ticket régime particulier'!L31</f>
        <v>0</v>
      </c>
      <c r="M68" s="496">
        <f>+'Ticket régime général'!M31+'Ticket régime particulier'!M31</f>
        <v>0</v>
      </c>
      <c r="N68" s="198"/>
      <c r="O68" s="497">
        <f>SUM(D68:M68)</f>
        <v>0</v>
      </c>
      <c r="Q68" s="39"/>
    </row>
    <row r="69" spans="1:18" s="38" customFormat="1" ht="28.5" customHeight="1" thickBot="1" x14ac:dyDescent="0.3">
      <c r="A69" s="865"/>
      <c r="B69" s="516" t="s">
        <v>68</v>
      </c>
      <c r="C69" s="452"/>
      <c r="D69" s="496">
        <f>+'Forfait régime général'!D33+'Forfait régime particulier'!D33+'Forfait Interne régime général'!D33+'Forfait Interne rég particulier'!D33+'Forfait Interne hébergé '!D33+'Forfait Interne externé'!D33</f>
        <v>0</v>
      </c>
      <c r="E69" s="496">
        <f>+'Forfait régime général'!E33+'Forfait régime particulier'!E33+'Forfait Interne régime général'!E33+'Forfait Interne rég particulier'!E33+'Forfait Interne hébergé '!E33+'Forfait Interne externé'!E33</f>
        <v>0</v>
      </c>
      <c r="F69" s="496">
        <f>+'Forfait régime général'!F33+'Forfait régime particulier'!F33+'Forfait Interne régime général'!F33+'Forfait Interne rég particulier'!F33+'Forfait Interne hébergé '!F33+'Forfait Interne externé'!F33</f>
        <v>0</v>
      </c>
      <c r="G69" s="496">
        <f>+'Forfait régime général'!G33+'Forfait régime particulier'!G33+'Forfait Interne régime général'!G33+'Forfait Interne rég particulier'!G33+'Forfait Interne hébergé '!G33+'Forfait Interne externé'!G33</f>
        <v>0</v>
      </c>
      <c r="H69" s="496">
        <f>+'Forfait régime général'!H33+'Forfait régime particulier'!H33+'Forfait Interne régime général'!H33+'Forfait Interne rég particulier'!H33+'Forfait Interne hébergé '!H33+'Forfait Interne externé'!H33</f>
        <v>0</v>
      </c>
      <c r="I69" s="496">
        <f>+'Forfait régime général'!I33+'Forfait régime particulier'!I33+'Forfait Interne régime général'!I33+'Forfait Interne rég particulier'!I33+'Forfait Interne hébergé '!I33+'Forfait Interne externé'!I33</f>
        <v>0</v>
      </c>
      <c r="J69" s="496">
        <f>+'Forfait régime général'!J33+'Forfait régime particulier'!J33+'Forfait Interne régime général'!J33+'Forfait Interne rég particulier'!J33+'Forfait Interne hébergé '!J33+'Forfait Interne externé'!J33</f>
        <v>0</v>
      </c>
      <c r="K69" s="496">
        <f>+'Forfait régime général'!K33+'Forfait régime particulier'!K33+'Forfait Interne régime général'!K33+'Forfait Interne rég particulier'!K33+'Forfait Interne hébergé '!K33+'Forfait Interne externé'!K33</f>
        <v>0</v>
      </c>
      <c r="L69" s="496">
        <f>+'Forfait régime général'!L33+'Forfait régime particulier'!L33+'Forfait Interne régime général'!L33+'Forfait Interne rég particulier'!L33+'Forfait Interne hébergé '!L33+'Forfait Interne externé'!L33</f>
        <v>0</v>
      </c>
      <c r="M69" s="496">
        <f>+'Forfait régime général'!M33+'Forfait régime particulier'!M33+'Forfait Interne régime général'!M33+'Forfait Interne rég particulier'!M33+'Forfait Interne hébergé '!M33+'Forfait Interne externé'!M33</f>
        <v>0</v>
      </c>
      <c r="N69" s="499"/>
      <c r="O69" s="497">
        <f>SUM(D69:M69)</f>
        <v>0</v>
      </c>
      <c r="Q69" s="39"/>
    </row>
    <row r="70" spans="1:18" s="38" customFormat="1" ht="64.5" customHeight="1" thickBot="1" x14ac:dyDescent="0.3">
      <c r="A70" s="865"/>
      <c r="B70" s="608" t="s">
        <v>227</v>
      </c>
      <c r="C70" s="437" t="s">
        <v>251</v>
      </c>
      <c r="D70" s="496">
        <f>+'Repas autres usagers'!D31</f>
        <v>0</v>
      </c>
      <c r="E70" s="496">
        <f>+'Repas autres usagers'!E31</f>
        <v>0</v>
      </c>
      <c r="F70" s="496">
        <f>+'Repas autres usagers'!F31</f>
        <v>0</v>
      </c>
      <c r="G70" s="496">
        <f>+'Repas autres usagers'!G31</f>
        <v>0</v>
      </c>
      <c r="H70" s="496">
        <f>+'Repas autres usagers'!H31</f>
        <v>0</v>
      </c>
      <c r="I70" s="496">
        <f>+'Repas autres usagers'!I31</f>
        <v>0</v>
      </c>
      <c r="J70" s="509"/>
      <c r="K70" s="509"/>
      <c r="L70" s="509"/>
      <c r="M70" s="509"/>
      <c r="N70" s="667"/>
      <c r="O70" s="497">
        <f>SUM(D70:I70)</f>
        <v>0</v>
      </c>
      <c r="Q70" s="39"/>
    </row>
    <row r="71" spans="1:18" s="38" customFormat="1" ht="75.75" customHeight="1" thickBot="1" x14ac:dyDescent="0.3">
      <c r="A71" s="865"/>
      <c r="B71" s="437" t="s">
        <v>261</v>
      </c>
      <c r="C71" s="437"/>
      <c r="D71" s="496">
        <f>+D69+D68+D70</f>
        <v>0</v>
      </c>
      <c r="E71" s="496">
        <f t="shared" ref="E71:I71" si="12">+E69+E68+E70</f>
        <v>0</v>
      </c>
      <c r="F71" s="496">
        <f t="shared" si="12"/>
        <v>0</v>
      </c>
      <c r="G71" s="496">
        <f t="shared" si="12"/>
        <v>0</v>
      </c>
      <c r="H71" s="496">
        <f t="shared" si="12"/>
        <v>0</v>
      </c>
      <c r="I71" s="496">
        <f t="shared" si="12"/>
        <v>0</v>
      </c>
      <c r="J71" s="496">
        <f>+J69+J68</f>
        <v>0</v>
      </c>
      <c r="K71" s="496">
        <f>+K69+K68</f>
        <v>0</v>
      </c>
      <c r="L71" s="496">
        <f>+L69+L68</f>
        <v>0</v>
      </c>
      <c r="M71" s="496">
        <f>+M69+M68</f>
        <v>0</v>
      </c>
      <c r="N71" s="198"/>
      <c r="O71" s="510">
        <f>SUM(D71:M71)</f>
        <v>0</v>
      </c>
      <c r="Q71" s="39"/>
    </row>
    <row r="72" spans="1:18" s="38" customFormat="1" ht="28.5" customHeight="1" x14ac:dyDescent="0.25">
      <c r="A72" s="447"/>
      <c r="B72" s="34"/>
      <c r="C72" s="34"/>
      <c r="D72" s="33"/>
      <c r="E72" s="33"/>
      <c r="F72" s="33"/>
      <c r="G72" s="33"/>
      <c r="H72" s="33"/>
      <c r="I72" s="33"/>
      <c r="J72" s="33"/>
      <c r="K72" s="33"/>
      <c r="L72" s="33"/>
      <c r="M72" s="33"/>
      <c r="N72" s="33"/>
      <c r="O72" s="33"/>
      <c r="Q72" s="39"/>
    </row>
    <row r="73" spans="1:18" s="38" customFormat="1" ht="27.75" customHeight="1" thickBot="1" x14ac:dyDescent="0.3">
      <c r="A73" s="447"/>
      <c r="B73" s="34"/>
      <c r="C73" s="34"/>
      <c r="D73" s="33"/>
      <c r="E73" s="33"/>
      <c r="F73" s="33"/>
      <c r="G73" s="33"/>
      <c r="H73" s="33"/>
      <c r="I73" s="33"/>
      <c r="J73" s="33"/>
      <c r="K73" s="33"/>
      <c r="L73" s="33"/>
      <c r="M73" s="33"/>
      <c r="N73" s="33"/>
      <c r="O73" s="33"/>
      <c r="Q73" s="39"/>
    </row>
    <row r="74" spans="1:18" s="38" customFormat="1" ht="28.5" hidden="1" customHeight="1" thickBot="1" x14ac:dyDescent="0.3">
      <c r="A74" s="447"/>
      <c r="B74" s="2"/>
      <c r="C74" s="2"/>
      <c r="D74" s="6"/>
      <c r="E74" s="6"/>
      <c r="F74" s="6"/>
      <c r="G74" s="6"/>
      <c r="H74" s="6"/>
      <c r="I74" s="6"/>
      <c r="J74" s="6"/>
      <c r="K74" s="6"/>
      <c r="L74" s="6"/>
      <c r="M74" s="27"/>
      <c r="N74" s="1"/>
      <c r="O74" s="27"/>
      <c r="Q74" s="39"/>
    </row>
    <row r="75" spans="1:18" s="33" customFormat="1" ht="48.75" customHeight="1" thickTop="1" thickBot="1" x14ac:dyDescent="0.3">
      <c r="A75" s="827" t="s">
        <v>212</v>
      </c>
      <c r="B75" s="832" t="s">
        <v>37</v>
      </c>
      <c r="C75" s="833"/>
      <c r="D75" s="493">
        <f>SUM(D76+D77)</f>
        <v>0</v>
      </c>
      <c r="E75" s="493">
        <f t="shared" ref="E75:M75" si="13">SUM(E76+E77)</f>
        <v>0</v>
      </c>
      <c r="F75" s="493">
        <f t="shared" si="13"/>
        <v>0</v>
      </c>
      <c r="G75" s="493">
        <f t="shared" si="13"/>
        <v>0</v>
      </c>
      <c r="H75" s="493">
        <f t="shared" si="13"/>
        <v>0</v>
      </c>
      <c r="I75" s="493">
        <f t="shared" si="13"/>
        <v>0</v>
      </c>
      <c r="J75" s="493">
        <f t="shared" si="13"/>
        <v>0</v>
      </c>
      <c r="K75" s="493">
        <f t="shared" si="13"/>
        <v>0</v>
      </c>
      <c r="L75" s="493">
        <f t="shared" si="13"/>
        <v>0</v>
      </c>
      <c r="M75" s="493">
        <f t="shared" si="13"/>
        <v>0</v>
      </c>
      <c r="N75" s="107"/>
      <c r="O75" s="494">
        <f>SUM(D75:M75)</f>
        <v>0</v>
      </c>
      <c r="P75" s="34"/>
    </row>
    <row r="76" spans="1:18" s="2" customFormat="1" ht="40.5" customHeight="1" thickBot="1" x14ac:dyDescent="0.3">
      <c r="A76" s="828"/>
      <c r="B76" s="834" t="s">
        <v>218</v>
      </c>
      <c r="C76" s="835"/>
      <c r="D76" s="490">
        <f>+'Ticket régime général'!D33+'Forfait régime général'!D35+'Forfait Interne régime général'!D35+'Forfait Interne hébergé '!D35+'Forfait Interne externé'!D35</f>
        <v>0</v>
      </c>
      <c r="E76" s="490">
        <f>+'Ticket régime général'!E33+'Forfait régime général'!E35+'Forfait Interne régime général'!E35+'Forfait Interne hébergé '!E35+'Forfait Interne externé'!E35</f>
        <v>0</v>
      </c>
      <c r="F76" s="490">
        <f>+'Ticket régime général'!F33+'Forfait régime général'!F35+'Forfait Interne régime général'!F35+'Forfait Interne hébergé '!F35+'Forfait Interne externé'!F35</f>
        <v>0</v>
      </c>
      <c r="G76" s="490">
        <f>+'Ticket régime général'!G33+'Forfait régime général'!G35+'Forfait Interne régime général'!G35+'Forfait Interne hébergé '!G35+'Forfait Interne externé'!G35</f>
        <v>0</v>
      </c>
      <c r="H76" s="490">
        <f>+'Ticket régime général'!H33+'Forfait régime général'!H35+'Forfait Interne régime général'!H35+'Forfait Interne hébergé '!H35+'Forfait Interne externé'!H35</f>
        <v>0</v>
      </c>
      <c r="I76" s="490">
        <f>+'Ticket régime général'!I33+'Forfait régime général'!I35+'Forfait Interne régime général'!I35+'Forfait Interne hébergé '!I35+'Forfait Interne externé'!I35</f>
        <v>0</v>
      </c>
      <c r="J76" s="490">
        <f>+'Ticket régime général'!J33+'Forfait régime général'!J35+'Forfait Interne régime général'!J35+'Forfait Interne hébergé '!J35+'Forfait Interne externé'!J35</f>
        <v>0</v>
      </c>
      <c r="K76" s="490">
        <f>+'Ticket régime général'!K33+'Forfait régime général'!K35+'Forfait Interne régime général'!K35+'Forfait Interne hébergé '!K35+'Forfait Interne externé'!K35</f>
        <v>0</v>
      </c>
      <c r="L76" s="490">
        <f>+'Ticket régime général'!L33+'Forfait régime général'!L35+'Forfait Interne régime général'!L35+'Forfait Interne hébergé '!L35+'Forfait Interne externé'!L35</f>
        <v>0</v>
      </c>
      <c r="M76" s="490">
        <f>+'Ticket régime général'!M33+'Forfait régime général'!M35+'Forfait Interne régime général'!M35+'Forfait Interne hébergé '!M35+'Forfait Interne externé'!M35</f>
        <v>0</v>
      </c>
      <c r="N76" s="55"/>
      <c r="O76" s="494">
        <f>SUM(D76:M76)</f>
        <v>0</v>
      </c>
      <c r="P76" s="6"/>
    </row>
    <row r="77" spans="1:18" s="2" customFormat="1" ht="72" customHeight="1" thickBot="1" x14ac:dyDescent="0.35">
      <c r="A77" s="829"/>
      <c r="B77" s="480" t="s">
        <v>217</v>
      </c>
      <c r="C77" s="489" t="s">
        <v>36</v>
      </c>
      <c r="D77" s="490">
        <f>+'Ticket régime particulier'!D33+'Forfait régime particulier'!D35+'Forfait Interne rég particulier'!D35</f>
        <v>0</v>
      </c>
      <c r="E77" s="490">
        <f>+'Ticket régime particulier'!E33+'Forfait régime particulier'!E35+'Forfait Interne rég particulier'!E35</f>
        <v>0</v>
      </c>
      <c r="F77" s="490">
        <f>+'Ticket régime particulier'!F33+'Forfait régime particulier'!F35+'Forfait Interne rég particulier'!F35</f>
        <v>0</v>
      </c>
      <c r="G77" s="490">
        <f>+'Ticket régime particulier'!G33+'Forfait régime particulier'!G35+'Forfait Interne rég particulier'!G35</f>
        <v>0</v>
      </c>
      <c r="H77" s="490">
        <f>+'Ticket régime particulier'!H33+'Forfait régime particulier'!H35+'Forfait Interne rég particulier'!H35</f>
        <v>0</v>
      </c>
      <c r="I77" s="490">
        <f>+'Ticket régime particulier'!I33+'Forfait régime particulier'!I35+'Forfait Interne rég particulier'!I35</f>
        <v>0</v>
      </c>
      <c r="J77" s="490">
        <f>+'Ticket régime particulier'!J33+'Forfait régime particulier'!J35+'Forfait Interne rég particulier'!J35</f>
        <v>0</v>
      </c>
      <c r="K77" s="490">
        <f>+'Ticket régime particulier'!K33+'Forfait régime particulier'!K35+'Forfait Interne rég particulier'!K35</f>
        <v>0</v>
      </c>
      <c r="L77" s="490">
        <f>+'Ticket régime particulier'!L33+'Forfait régime particulier'!L35+'Forfait Interne rég particulier'!L35</f>
        <v>0</v>
      </c>
      <c r="M77" s="490">
        <f>+'Ticket régime particulier'!M33+'Forfait régime particulier'!M35+'Forfait Interne rég particulier'!M35</f>
        <v>0</v>
      </c>
      <c r="N77" s="55"/>
      <c r="O77" s="494">
        <f>SUM(D77:M77)</f>
        <v>0</v>
      </c>
      <c r="P77" s="8"/>
      <c r="Q77" s="185"/>
      <c r="R77" s="187"/>
    </row>
    <row r="78" spans="1:18" ht="26.25" customHeight="1" thickTop="1" x14ac:dyDescent="0.3">
      <c r="A78" s="522"/>
      <c r="O78" s="188"/>
      <c r="P78" s="55"/>
      <c r="R78" s="16"/>
    </row>
    <row r="79" spans="1:18" ht="26.25" customHeight="1" thickBot="1" x14ac:dyDescent="0.35">
      <c r="A79" s="481"/>
      <c r="O79" s="188"/>
      <c r="P79" s="55"/>
      <c r="R79" s="16"/>
    </row>
    <row r="80" spans="1:18" ht="48" customHeight="1" thickTop="1" thickBot="1" x14ac:dyDescent="0.35">
      <c r="A80" s="837" t="s">
        <v>213</v>
      </c>
      <c r="B80" s="832" t="s">
        <v>229</v>
      </c>
      <c r="C80" s="833"/>
      <c r="D80" s="490">
        <f>D81</f>
        <v>0</v>
      </c>
      <c r="E80" s="490">
        <f t="shared" ref="E80:I80" si="14">E81</f>
        <v>0</v>
      </c>
      <c r="F80" s="490">
        <f t="shared" si="14"/>
        <v>0</v>
      </c>
      <c r="G80" s="490">
        <f t="shared" si="14"/>
        <v>0</v>
      </c>
      <c r="H80" s="490">
        <f t="shared" si="14"/>
        <v>0</v>
      </c>
      <c r="I80" s="672">
        <f t="shared" si="14"/>
        <v>0</v>
      </c>
      <c r="J80" s="674"/>
      <c r="K80" s="673"/>
      <c r="L80" s="441"/>
      <c r="M80" s="441"/>
      <c r="N80" s="107"/>
      <c r="O80" s="494">
        <f>SUM(D80:I80)</f>
        <v>0</v>
      </c>
      <c r="P80" s="55"/>
      <c r="R80" s="16"/>
    </row>
    <row r="81" spans="1:18" ht="73.5" customHeight="1" thickBot="1" x14ac:dyDescent="0.35">
      <c r="A81" s="838"/>
      <c r="B81" s="836" t="s">
        <v>260</v>
      </c>
      <c r="C81" s="835"/>
      <c r="D81" s="490">
        <f>+'Repas autres usagers'!D33+'Repas autres usagers DSP Région'!D53</f>
        <v>0</v>
      </c>
      <c r="E81" s="490">
        <f>+'Repas autres usagers'!E33+'Repas autres usagers DSP Région'!E53</f>
        <v>0</v>
      </c>
      <c r="F81" s="490">
        <f>+'Repas autres usagers'!F33+'Repas autres usagers DSP Région'!F53</f>
        <v>0</v>
      </c>
      <c r="G81" s="490">
        <f>+'Repas autres usagers'!G33+'Repas autres usagers DSP Région'!G53</f>
        <v>0</v>
      </c>
      <c r="H81" s="490">
        <f>+'Repas autres usagers'!H33+'Repas autres usagers DSP Région'!H53</f>
        <v>0</v>
      </c>
      <c r="I81" s="490">
        <f>+'Repas autres usagers'!I33+'Repas autres usagers DSP Région'!I53</f>
        <v>0</v>
      </c>
      <c r="J81" s="673"/>
      <c r="K81" s="673"/>
      <c r="L81" s="485"/>
      <c r="M81" s="485"/>
      <c r="N81" s="55"/>
      <c r="O81" s="494">
        <f>SUM(D81:I81)</f>
        <v>0</v>
      </c>
      <c r="P81" s="55"/>
      <c r="R81" s="16"/>
    </row>
    <row r="82" spans="1:18" ht="26.25" customHeight="1" thickTop="1" x14ac:dyDescent="0.3">
      <c r="A82" s="487"/>
      <c r="B82" s="483"/>
      <c r="C82" s="484"/>
      <c r="D82" s="485"/>
      <c r="E82" s="485"/>
      <c r="F82" s="485"/>
      <c r="G82" s="485"/>
      <c r="H82" s="485"/>
      <c r="I82" s="485"/>
      <c r="J82" s="485"/>
      <c r="K82" s="485"/>
      <c r="L82" s="485"/>
      <c r="M82" s="485"/>
      <c r="N82" s="488"/>
      <c r="O82" s="495"/>
      <c r="P82" s="488"/>
      <c r="R82" s="16"/>
    </row>
    <row r="83" spans="1:18" ht="26.25" customHeight="1" thickBot="1" x14ac:dyDescent="0.35">
      <c r="A83" s="482"/>
      <c r="B83" s="483"/>
      <c r="C83" s="484"/>
      <c r="D83" s="485"/>
      <c r="E83" s="485"/>
      <c r="F83" s="485"/>
      <c r="G83" s="485"/>
      <c r="H83" s="485"/>
      <c r="I83" s="485"/>
      <c r="J83" s="485"/>
      <c r="K83" s="485"/>
      <c r="L83" s="485"/>
      <c r="M83" s="485"/>
      <c r="N83" s="486"/>
      <c r="O83" s="495"/>
      <c r="P83" s="486"/>
      <c r="Q83" s="4"/>
      <c r="R83" s="16"/>
    </row>
    <row r="84" spans="1:18" ht="43.5" customHeight="1" thickTop="1" thickBot="1" x14ac:dyDescent="0.35">
      <c r="A84" s="839" t="s">
        <v>214</v>
      </c>
      <c r="B84" s="832" t="s">
        <v>229</v>
      </c>
      <c r="C84" s="833"/>
      <c r="D84" s="493">
        <f>SUM(D85+D86+D87)</f>
        <v>0</v>
      </c>
      <c r="E84" s="493">
        <f t="shared" ref="E84:M84" si="15">SUM(E85+E86+E87)</f>
        <v>0</v>
      </c>
      <c r="F84" s="493">
        <f t="shared" si="15"/>
        <v>0</v>
      </c>
      <c r="G84" s="493">
        <f t="shared" si="15"/>
        <v>0</v>
      </c>
      <c r="H84" s="493">
        <f t="shared" si="15"/>
        <v>0</v>
      </c>
      <c r="I84" s="493">
        <f t="shared" si="15"/>
        <v>0</v>
      </c>
      <c r="J84" s="493">
        <f t="shared" si="15"/>
        <v>0</v>
      </c>
      <c r="K84" s="675">
        <f t="shared" si="15"/>
        <v>0</v>
      </c>
      <c r="L84" s="675">
        <f t="shared" si="15"/>
        <v>0</v>
      </c>
      <c r="M84" s="493">
        <f t="shared" si="15"/>
        <v>0</v>
      </c>
      <c r="N84" s="107"/>
      <c r="O84" s="510">
        <f>SUM(D84:M84)</f>
        <v>0</v>
      </c>
      <c r="P84" s="55"/>
      <c r="R84" s="16"/>
    </row>
    <row r="85" spans="1:18" ht="37.5" customHeight="1" thickBot="1" x14ac:dyDescent="0.35">
      <c r="A85" s="840"/>
      <c r="B85" s="842" t="s">
        <v>215</v>
      </c>
      <c r="C85" s="842"/>
      <c r="D85" s="490">
        <f>+'Repas autres usagers'!D33+'Repas autres usagers DSP Région'!D53</f>
        <v>0</v>
      </c>
      <c r="E85" s="490">
        <f>+'Repas autres usagers'!E33+'Repas autres usagers DSP Région'!E53</f>
        <v>0</v>
      </c>
      <c r="F85" s="490">
        <f>+'Repas autres usagers'!F33+'Repas autres usagers DSP Région'!F53</f>
        <v>0</v>
      </c>
      <c r="G85" s="490">
        <f>+'Repas autres usagers'!G33+'Repas autres usagers DSP Région'!G53</f>
        <v>0</v>
      </c>
      <c r="H85" s="490">
        <f>+'Repas autres usagers'!H33+'Repas autres usagers DSP Région'!H53</f>
        <v>0</v>
      </c>
      <c r="I85" s="490">
        <f>+'Repas autres usagers'!I33+'Repas autres usagers DSP Région'!I53</f>
        <v>0</v>
      </c>
      <c r="J85" s="491"/>
      <c r="K85" s="491"/>
      <c r="L85" s="491"/>
      <c r="M85" s="492"/>
      <c r="N85" s="107"/>
      <c r="O85" s="494">
        <f>SUM(D85:I85)</f>
        <v>0</v>
      </c>
      <c r="P85" s="55"/>
      <c r="R85" s="16"/>
    </row>
    <row r="86" spans="1:18" ht="48.75" customHeight="1" thickBot="1" x14ac:dyDescent="0.35">
      <c r="A86" s="840"/>
      <c r="B86" s="834" t="s">
        <v>216</v>
      </c>
      <c r="C86" s="835"/>
      <c r="D86" s="490">
        <f>+'Ticket régime général'!D33+'Forfait régime général'!D35+'Forfait Interne régime général'!D35+'Forfait Interne hébergé '!D35+'Forfait Interne externé'!D35</f>
        <v>0</v>
      </c>
      <c r="E86" s="490">
        <f>+'Ticket régime général'!E33+'Forfait régime général'!E35+'Forfait Interne régime général'!E35+'Forfait Interne hébergé '!E35+'Forfait Interne externé'!E35</f>
        <v>0</v>
      </c>
      <c r="F86" s="490">
        <f>+'Ticket régime général'!F33+'Forfait régime général'!F35+'Forfait Interne régime général'!F35+'Forfait Interne hébergé '!F35+'Forfait Interne externé'!F35</f>
        <v>0</v>
      </c>
      <c r="G86" s="490">
        <f>+'Ticket régime général'!G33+'Forfait régime général'!G35+'Forfait Interne régime général'!G35+'Forfait Interne hébergé '!G35+'Forfait Interne externé'!G35</f>
        <v>0</v>
      </c>
      <c r="H86" s="490">
        <f>+'Ticket régime général'!H33+'Forfait régime général'!H35+'Forfait Interne régime général'!H35+'Forfait Interne hébergé '!H35+'Forfait Interne externé'!H35</f>
        <v>0</v>
      </c>
      <c r="I86" s="490">
        <f>+'Ticket régime général'!I33+'Forfait régime général'!I35+'Forfait Interne régime général'!I35+'Forfait Interne hébergé '!I35+'Forfait Interne externé'!I35</f>
        <v>0</v>
      </c>
      <c r="J86" s="490">
        <f>+'Ticket régime général'!J33+'Forfait régime général'!J35+'Forfait Interne régime général'!J35+'Forfait Interne hébergé '!J35+'Forfait Interne externé'!J35</f>
        <v>0</v>
      </c>
      <c r="K86" s="676">
        <f>+'Ticket régime général'!K33+'Forfait régime général'!K35+'Forfait Interne régime général'!K35+'Forfait Interne hébergé '!K35+'Forfait Interne externé'!K35</f>
        <v>0</v>
      </c>
      <c r="L86" s="676">
        <f>+'Ticket régime général'!L33+'Forfait régime général'!L35+'Forfait Interne régime général'!L35+'Forfait Interne hébergé '!L35+'Forfait Interne externé'!L35</f>
        <v>0</v>
      </c>
      <c r="M86" s="490">
        <f>+'Ticket régime général'!M33+'Forfait régime général'!M35+'Forfait Interne régime général'!M35+'Forfait Interne hébergé '!M35+'Forfait Interne externé'!M35</f>
        <v>0</v>
      </c>
      <c r="N86" s="55"/>
      <c r="O86" s="494">
        <f>SUM(D86:M86)</f>
        <v>0</v>
      </c>
      <c r="P86" s="55"/>
      <c r="R86" s="16"/>
    </row>
    <row r="87" spans="1:18" ht="63" customHeight="1" thickBot="1" x14ac:dyDescent="0.35">
      <c r="A87" s="841"/>
      <c r="B87" s="480" t="s">
        <v>217</v>
      </c>
      <c r="C87" s="489" t="s">
        <v>36</v>
      </c>
      <c r="D87" s="490">
        <f>+'Ticket régime particulier'!D33+'Forfait régime particulier'!D35+'Forfait Interne rég particulier'!D35</f>
        <v>0</v>
      </c>
      <c r="E87" s="490">
        <f>+'Ticket régime particulier'!E33+'Forfait régime particulier'!E35+'Forfait Interne rég particulier'!E35</f>
        <v>0</v>
      </c>
      <c r="F87" s="490">
        <f>+'Ticket régime particulier'!F33+'Forfait régime particulier'!F35+'Forfait Interne rég particulier'!F35</f>
        <v>0</v>
      </c>
      <c r="G87" s="490">
        <f>+'Ticket régime particulier'!G33+'Forfait régime particulier'!G35+'Forfait Interne rég particulier'!G35</f>
        <v>0</v>
      </c>
      <c r="H87" s="490">
        <f>+'Ticket régime particulier'!H33+'Forfait régime particulier'!H35+'Forfait Interne rég particulier'!H35</f>
        <v>0</v>
      </c>
      <c r="I87" s="490">
        <f>+'Ticket régime particulier'!I33+'Forfait régime particulier'!I35+'Forfait Interne rég particulier'!I35</f>
        <v>0</v>
      </c>
      <c r="J87" s="490">
        <f>+'Ticket régime particulier'!J33+'Forfait régime particulier'!J35+'Forfait Interne rég particulier'!J35</f>
        <v>0</v>
      </c>
      <c r="K87" s="490">
        <f>+'Ticket régime particulier'!K33+'Forfait régime particulier'!K35+'Forfait Interne rég particulier'!K35</f>
        <v>0</v>
      </c>
      <c r="L87" s="490">
        <f>+'Ticket régime particulier'!L33+'Forfait régime particulier'!L35+'Forfait Interne rég particulier'!L35</f>
        <v>0</v>
      </c>
      <c r="M87" s="490">
        <f>+'Ticket régime particulier'!M33+'Forfait régime particulier'!M35+'Forfait Interne rég particulier'!M35</f>
        <v>0</v>
      </c>
      <c r="N87" s="55"/>
      <c r="O87" s="494">
        <f>SUM(D87:M87)</f>
        <v>0</v>
      </c>
      <c r="P87" s="55"/>
      <c r="R87" s="16"/>
    </row>
    <row r="88" spans="1:18" ht="26.25" customHeight="1" thickTop="1" x14ac:dyDescent="0.3">
      <c r="A88" s="482"/>
      <c r="B88" s="483"/>
      <c r="C88" s="484"/>
      <c r="D88" s="485"/>
      <c r="E88" s="485"/>
      <c r="F88" s="485"/>
      <c r="G88" s="485"/>
      <c r="H88" s="485"/>
      <c r="I88" s="485"/>
      <c r="J88" s="485"/>
      <c r="K88" s="485"/>
      <c r="L88" s="485"/>
      <c r="M88" s="485"/>
      <c r="N88" s="486"/>
      <c r="O88" s="441"/>
      <c r="P88" s="486"/>
      <c r="Q88" s="4"/>
      <c r="R88" s="16"/>
    </row>
    <row r="89" spans="1:18" ht="39" customHeight="1" thickBot="1" x14ac:dyDescent="0.35">
      <c r="A89" s="487"/>
      <c r="B89" s="4"/>
      <c r="C89" s="4"/>
      <c r="D89" s="4"/>
      <c r="E89" s="4"/>
      <c r="F89" s="4"/>
      <c r="G89" s="4"/>
      <c r="H89" s="4"/>
      <c r="I89" s="4"/>
      <c r="J89" s="4"/>
      <c r="K89" s="4"/>
      <c r="L89" s="4"/>
      <c r="M89" s="4"/>
      <c r="N89" s="4"/>
      <c r="O89" s="4"/>
      <c r="P89" s="486"/>
      <c r="Q89" s="4"/>
      <c r="R89" s="16"/>
    </row>
    <row r="90" spans="1:18" ht="37.5" customHeight="1" thickBot="1" x14ac:dyDescent="0.35">
      <c r="A90" s="668"/>
      <c r="B90" s="669" t="s">
        <v>72</v>
      </c>
      <c r="C90" s="671"/>
      <c r="D90" s="496">
        <f t="shared" ref="D90:M90" si="16">+D75+D61</f>
        <v>0</v>
      </c>
      <c r="E90" s="496">
        <f t="shared" si="16"/>
        <v>0</v>
      </c>
      <c r="F90" s="681">
        <f t="shared" si="16"/>
        <v>0</v>
      </c>
      <c r="G90" s="498">
        <f t="shared" si="16"/>
        <v>0</v>
      </c>
      <c r="H90" s="680">
        <f t="shared" si="16"/>
        <v>0</v>
      </c>
      <c r="I90" s="679">
        <f t="shared" si="16"/>
        <v>0</v>
      </c>
      <c r="J90" s="498">
        <f t="shared" si="16"/>
        <v>0</v>
      </c>
      <c r="K90" s="665">
        <f t="shared" si="16"/>
        <v>0</v>
      </c>
      <c r="L90" s="496">
        <f t="shared" si="16"/>
        <v>0</v>
      </c>
      <c r="M90" s="677">
        <f t="shared" si="16"/>
        <v>0</v>
      </c>
      <c r="N90" s="198"/>
      <c r="O90" s="497">
        <f>SUM(D90:M90)</f>
        <v>0</v>
      </c>
      <c r="R90" s="16"/>
    </row>
    <row r="91" spans="1:18" ht="16.2" thickBot="1" x14ac:dyDescent="0.35">
      <c r="B91" s="670"/>
      <c r="C91" s="670"/>
      <c r="D91" s="188"/>
      <c r="E91" s="188"/>
      <c r="F91" s="678"/>
      <c r="G91" s="188"/>
      <c r="H91" s="678"/>
      <c r="I91" s="678"/>
      <c r="J91" s="188"/>
      <c r="K91" s="682"/>
      <c r="L91" s="682"/>
      <c r="M91" s="682"/>
      <c r="N91" s="188"/>
      <c r="O91" s="188"/>
      <c r="R91" s="16"/>
    </row>
    <row r="92" spans="1:18" ht="42" customHeight="1" thickBot="1" x14ac:dyDescent="0.35">
      <c r="B92" s="504" t="s">
        <v>248</v>
      </c>
      <c r="C92" s="505"/>
      <c r="D92" s="496">
        <f>+D80+D65</f>
        <v>0</v>
      </c>
      <c r="E92" s="496">
        <f t="shared" ref="E92:I92" si="17">+E80+E65</f>
        <v>0</v>
      </c>
      <c r="F92" s="496">
        <f t="shared" si="17"/>
        <v>0</v>
      </c>
      <c r="G92" s="496">
        <f t="shared" si="17"/>
        <v>0</v>
      </c>
      <c r="H92" s="496">
        <f t="shared" si="17"/>
        <v>0</v>
      </c>
      <c r="I92" s="496">
        <f t="shared" si="17"/>
        <v>0</v>
      </c>
      <c r="J92" s="500"/>
      <c r="K92" s="500"/>
      <c r="L92" s="500"/>
      <c r="M92" s="500"/>
      <c r="N92" s="198"/>
      <c r="O92" s="497">
        <f>SUM(D92:I92)</f>
        <v>0</v>
      </c>
      <c r="R92" s="16"/>
    </row>
    <row r="93" spans="1:18" ht="16.2" thickBot="1" x14ac:dyDescent="0.35">
      <c r="R93" s="16"/>
    </row>
    <row r="94" spans="1:18" ht="51.75" customHeight="1" thickBot="1" x14ac:dyDescent="0.35">
      <c r="B94" s="503" t="s">
        <v>259</v>
      </c>
      <c r="C94" s="506"/>
      <c r="D94" s="496">
        <f>+D90+D92</f>
        <v>0</v>
      </c>
      <c r="E94" s="496">
        <f t="shared" ref="E94:M94" si="18">+E90+E92</f>
        <v>0</v>
      </c>
      <c r="F94" s="496">
        <f t="shared" si="18"/>
        <v>0</v>
      </c>
      <c r="G94" s="496">
        <f t="shared" si="18"/>
        <v>0</v>
      </c>
      <c r="H94" s="496">
        <f t="shared" si="18"/>
        <v>0</v>
      </c>
      <c r="I94" s="496">
        <f t="shared" si="18"/>
        <v>0</v>
      </c>
      <c r="J94" s="496">
        <f t="shared" si="18"/>
        <v>0</v>
      </c>
      <c r="K94" s="496">
        <f t="shared" si="18"/>
        <v>0</v>
      </c>
      <c r="L94" s="496">
        <f t="shared" si="18"/>
        <v>0</v>
      </c>
      <c r="M94" s="496">
        <f t="shared" si="18"/>
        <v>0</v>
      </c>
      <c r="O94" s="497">
        <f>SUM(D94:M94)</f>
        <v>0</v>
      </c>
      <c r="R94" s="16"/>
    </row>
    <row r="95" spans="1:18" s="38" customFormat="1" ht="24" customHeight="1" thickBot="1" x14ac:dyDescent="0.35">
      <c r="A95" s="35"/>
      <c r="B95"/>
      <c r="C95"/>
      <c r="D95"/>
      <c r="E95"/>
      <c r="F95"/>
      <c r="G95"/>
      <c r="H95"/>
      <c r="I95"/>
      <c r="J95"/>
      <c r="K95"/>
      <c r="L95"/>
      <c r="M95"/>
      <c r="N95"/>
      <c r="O95"/>
      <c r="R95" s="182"/>
    </row>
    <row r="96" spans="1:18" ht="43.5" customHeight="1" thickBot="1" x14ac:dyDescent="0.35">
      <c r="I96" s="533" t="s">
        <v>222</v>
      </c>
      <c r="J96" s="534"/>
      <c r="K96" s="535"/>
      <c r="L96" s="113" t="s">
        <v>74</v>
      </c>
      <c r="M96" s="683">
        <f>+'Ticket régime général'!M38+'Ticket régime particulier'!M38+'Forfait régime général'!M40+'Forfait régime particulier'!M40+'Forfait Interne régime général'!M40+'Forfait Interne rég particulier'!M40+'Forfait Interne hébergé '!M40+'Forfait Interne externé'!M40</f>
        <v>0</v>
      </c>
      <c r="N96" s="4"/>
      <c r="O96" s="497">
        <f>+'Ticket régime général'!O38+'Ticket régime particulier'!O38+'Forfait régime général'!O40+'Forfait régime particulier'!O40</f>
        <v>0</v>
      </c>
      <c r="R96" s="16"/>
    </row>
    <row r="97" spans="7:22" ht="27.75" customHeight="1" thickBot="1" x14ac:dyDescent="0.35">
      <c r="I97" s="523"/>
      <c r="J97" s="524"/>
      <c r="K97" s="525"/>
      <c r="L97" s="526"/>
      <c r="M97" s="442"/>
      <c r="N97" s="4"/>
      <c r="O97" s="500"/>
      <c r="R97" s="16"/>
    </row>
    <row r="98" spans="7:22" ht="54.75" customHeight="1" thickBot="1" x14ac:dyDescent="0.35">
      <c r="I98" s="530" t="s">
        <v>249</v>
      </c>
      <c r="J98" s="531"/>
      <c r="K98" s="532"/>
      <c r="L98" s="113" t="s">
        <v>74</v>
      </c>
      <c r="M98" s="683">
        <f>+'Repas autres usagers'!M38+'Repas autres usagers DSP Région'!M58</f>
        <v>0</v>
      </c>
      <c r="N98" s="4"/>
      <c r="O98" s="497">
        <f>+'Repas autres usagers'!O38+'Repas autres usagers DSP Région'!O58</f>
        <v>0</v>
      </c>
      <c r="R98" s="16"/>
    </row>
    <row r="99" spans="7:22" ht="28.5" customHeight="1" thickBot="1" x14ac:dyDescent="0.35">
      <c r="I99" s="523"/>
      <c r="J99" s="524"/>
      <c r="K99" s="525"/>
      <c r="L99" s="526"/>
      <c r="M99" s="442"/>
      <c r="N99" s="4"/>
      <c r="O99" s="500"/>
      <c r="R99" s="16"/>
    </row>
    <row r="100" spans="7:22" ht="48" customHeight="1" thickBot="1" x14ac:dyDescent="0.35">
      <c r="I100" s="527" t="s">
        <v>250</v>
      </c>
      <c r="J100" s="528"/>
      <c r="K100" s="529"/>
      <c r="L100" s="113" t="s">
        <v>74</v>
      </c>
      <c r="M100" s="683">
        <f>+'Ticket régime général'!M38+'Ticket régime particulier'!M38+'Forfait régime général'!M40+'Forfait régime particulier'!M40+'Forfait Interne régime général'!M40+'Forfait Interne rég particulier'!M40+'Forfait Interne hébergé '!M40+'Forfait Interne externé'!M40+'Repas autres usagers'!M38+'Repas autres usagers DSP Région'!M58</f>
        <v>0</v>
      </c>
      <c r="N100" s="4"/>
      <c r="O100" s="497">
        <f>+'Ticket régime général'!O38+'Ticket régime particulier'!O38+'Forfait régime général'!O40+'Forfait régime particulier'!O40+'Repas autres usagers'!O38+'Repas autres usagers DSP Région'!O58</f>
        <v>0</v>
      </c>
      <c r="R100" s="16"/>
    </row>
    <row r="101" spans="7:22" ht="27.75" customHeight="1" x14ac:dyDescent="0.3">
      <c r="I101" s="523"/>
      <c r="J101" s="524"/>
      <c r="K101" s="525"/>
      <c r="L101" s="526"/>
      <c r="M101" s="442"/>
      <c r="N101" s="4"/>
      <c r="O101" s="27"/>
      <c r="R101" s="16"/>
    </row>
    <row r="102" spans="7:22" ht="16.2" thickBot="1" x14ac:dyDescent="0.35">
      <c r="R102" s="16"/>
    </row>
    <row r="103" spans="7:22" ht="39" customHeight="1" thickBot="1" x14ac:dyDescent="0.35">
      <c r="I103" s="817" t="s">
        <v>223</v>
      </c>
      <c r="J103" s="818"/>
      <c r="K103" s="537"/>
      <c r="L103" s="113" t="s">
        <v>74</v>
      </c>
      <c r="M103" s="684">
        <f>'Ticket régime général'!M40+'Ticket régime particulier'!M40+'Forfait régime général'!M42+'Forfait régime particulier'!M42+'Forfait Interne régime général'!M42+'Forfait Interne rég particulier'!M42+'Forfait Interne hébergé '!M42+'Forfait Interne externé'!M42</f>
        <v>0</v>
      </c>
      <c r="O103" s="497">
        <f>+'Ticket régime général'!O40+'Ticket régime particulier'!O40+'Forfait régime général'!O42+'Forfait régime particulier'!O42+'Forfait Interne régime général'!O42+'Forfait Interne rég particulier'!O42+'Forfait Interne hébergé '!O42+'Forfait Interne externé'!O42</f>
        <v>0</v>
      </c>
      <c r="Q103" s="3"/>
      <c r="R103" s="186"/>
      <c r="V103" s="110"/>
    </row>
    <row r="104" spans="7:22" ht="19.5" customHeight="1" thickBot="1" x14ac:dyDescent="0.35">
      <c r="I104" s="19"/>
      <c r="J104" s="19"/>
      <c r="K104" s="536"/>
      <c r="L104" s="526"/>
      <c r="M104" s="685"/>
      <c r="O104" s="500"/>
      <c r="Q104" s="3"/>
      <c r="R104" s="186"/>
      <c r="V104" s="110"/>
    </row>
    <row r="105" spans="7:22" ht="64.5" customHeight="1" thickBot="1" x14ac:dyDescent="0.35">
      <c r="I105" s="830" t="s">
        <v>252</v>
      </c>
      <c r="J105" s="831"/>
      <c r="K105" s="538"/>
      <c r="L105" s="113" t="s">
        <v>74</v>
      </c>
      <c r="M105" s="684">
        <f>+'Repas autres usagers'!M40+'Repas autres usagers DSP Région'!M60</f>
        <v>0</v>
      </c>
      <c r="O105" s="497">
        <f>+'Repas autres usagers'!O40+'Repas autres usagers DSP Région'!O60</f>
        <v>0</v>
      </c>
      <c r="Q105" s="3"/>
      <c r="R105" s="186"/>
      <c r="V105" s="110"/>
    </row>
    <row r="106" spans="7:22" ht="20.25" customHeight="1" thickBot="1" x14ac:dyDescent="0.35">
      <c r="I106" s="19"/>
      <c r="J106" s="19"/>
      <c r="K106" s="536"/>
      <c r="L106" s="526"/>
      <c r="M106" s="442"/>
      <c r="O106" s="27"/>
      <c r="Q106" s="3"/>
      <c r="R106" s="186"/>
      <c r="V106" s="110"/>
    </row>
    <row r="107" spans="7:22" ht="64.5" customHeight="1" thickBot="1" x14ac:dyDescent="0.35">
      <c r="I107" s="848" t="s">
        <v>253</v>
      </c>
      <c r="J107" s="849"/>
      <c r="K107" s="539"/>
      <c r="L107" s="113" t="s">
        <v>74</v>
      </c>
      <c r="M107" s="684">
        <f>'Ticket régime général'!M40+'Ticket régime particulier'!M40+'Forfait régime général'!M42+'Forfait régime particulier'!M42+'Forfait Interne régime général'!M42+'Forfait Interne rég particulier'!M42+'Forfait Interne hébergé '!M42+'Forfait Interne externé'!M42+'Repas autres usagers'!M40+'Repas autres usagers DSP Région'!M60</f>
        <v>0</v>
      </c>
      <c r="O107" s="497">
        <f>+'Ticket régime général'!O40+'Ticket régime particulier'!O40+'Forfait régime général'!O42+'Forfait régime particulier'!O42+'Forfait Interne régime général'!O42+'Forfait Interne rég particulier'!O42+'Forfait Interne hébergé '!O42+'Forfait Interne externé'!O42+'Repas autres usagers'!O40+'Repas autres usagers DSP Région'!O60</f>
        <v>0</v>
      </c>
      <c r="Q107" s="3"/>
      <c r="R107" s="186"/>
      <c r="V107" s="110"/>
    </row>
    <row r="108" spans="7:22" ht="17.25" customHeight="1" x14ac:dyDescent="0.3">
      <c r="I108" s="19"/>
      <c r="J108" s="19"/>
      <c r="K108" s="536"/>
      <c r="L108" s="526"/>
      <c r="M108" s="442"/>
      <c r="O108" s="500"/>
      <c r="Q108" s="3"/>
      <c r="R108" s="186"/>
      <c r="V108" s="110"/>
    </row>
    <row r="109" spans="7:22" ht="16.2" thickBot="1" x14ac:dyDescent="0.35">
      <c r="I109" s="2"/>
      <c r="J109" s="2"/>
      <c r="K109" s="2"/>
      <c r="L109" s="2"/>
      <c r="O109" s="614"/>
      <c r="R109" s="16"/>
    </row>
    <row r="110" spans="7:22" ht="50.25" customHeight="1" thickBot="1" x14ac:dyDescent="0.35">
      <c r="G110" s="2"/>
      <c r="H110" s="540"/>
      <c r="I110" s="817" t="s">
        <v>224</v>
      </c>
      <c r="J110" s="818"/>
      <c r="K110" s="851"/>
      <c r="L110" s="113" t="s">
        <v>74</v>
      </c>
      <c r="M110" s="684">
        <f>+'Ticket régime général'!M42+'Ticket régime particulier'!M42+'Forfait régime général'!M44+'Forfait régime particulier'!M44+'Forfait Interne régime général'!M44+'Forfait Interne rég particulier'!M44+'Forfait Interne hébergé '!M44+'Forfait Interne externé'!M44</f>
        <v>0</v>
      </c>
      <c r="O110" s="497">
        <f>+'Ticket régime général'!O42+'Ticket régime particulier'!O42+'Forfait régime général'!O44+'Forfait régime particulier'!O44+'Forfait Interne régime général'!O44+'Forfait Interne rég particulier'!O44+'Forfait Interne hébergé '!O44+'Forfait Interne externé'!O44</f>
        <v>0</v>
      </c>
      <c r="R110" s="16"/>
    </row>
    <row r="111" spans="7:22" ht="16.2" thickBot="1" x14ac:dyDescent="0.35">
      <c r="G111" s="2"/>
      <c r="H111" s="540"/>
      <c r="I111" s="2"/>
      <c r="J111" s="2"/>
      <c r="K111" s="2"/>
      <c r="L111" s="2"/>
      <c r="M111" s="614"/>
      <c r="O111" s="614"/>
      <c r="R111" s="16"/>
    </row>
    <row r="112" spans="7:22" ht="55.5" customHeight="1" thickBot="1" x14ac:dyDescent="0.35">
      <c r="G112" s="2"/>
      <c r="H112" s="540"/>
      <c r="I112" s="830" t="s">
        <v>254</v>
      </c>
      <c r="J112" s="831"/>
      <c r="K112" s="850"/>
      <c r="L112" s="113" t="s">
        <v>74</v>
      </c>
      <c r="M112" s="684">
        <f>+'Repas autres usagers'!M42</f>
        <v>0</v>
      </c>
      <c r="O112" s="497">
        <f>+'Repas autres usagers'!O42+'Repas autres usagers DSP Région'!O62</f>
        <v>0</v>
      </c>
      <c r="R112" s="16"/>
    </row>
    <row r="113" spans="1:18" ht="15.6" x14ac:dyDescent="0.3">
      <c r="G113" s="2"/>
      <c r="H113" s="540"/>
      <c r="I113" s="2"/>
      <c r="J113" s="2"/>
      <c r="K113" s="2"/>
      <c r="L113" s="2"/>
      <c r="M113" s="614"/>
      <c r="O113" s="614"/>
      <c r="R113" s="16"/>
    </row>
    <row r="114" spans="1:18" ht="16.2" thickBot="1" x14ac:dyDescent="0.35">
      <c r="G114" s="2"/>
      <c r="H114" s="2"/>
      <c r="I114" s="2"/>
      <c r="J114" s="2"/>
      <c r="K114" s="2"/>
      <c r="L114" s="2"/>
      <c r="M114" s="614"/>
      <c r="O114" s="614"/>
      <c r="R114" s="16"/>
    </row>
    <row r="115" spans="1:18" ht="48" customHeight="1" thickBot="1" x14ac:dyDescent="0.35">
      <c r="I115" s="848" t="s">
        <v>54</v>
      </c>
      <c r="J115" s="849"/>
      <c r="K115" s="849"/>
      <c r="L115" s="113" t="s">
        <v>74</v>
      </c>
      <c r="M115" s="684">
        <f>+'Ticket régime général'!M42+'Ticket régime particulier'!M42+'Forfait régime général'!M44+'Forfait régime particulier'!M44+'Forfait Interne régime général'!M44+'Forfait Interne rég particulier'!M44+'Forfait Interne hébergé '!M44+'Forfait Interne externé'!M44+'Repas autres usagers'!M42</f>
        <v>0</v>
      </c>
      <c r="O115" s="497">
        <f>+'Ticket régime général'!O42+'Ticket régime particulier'!O42+'Forfait régime général'!O44+'Forfait régime particulier'!O44+'Forfait Interne régime général'!O44+'Forfait Interne rég particulier'!O44+'Forfait Interne hébergé '!O44+'Forfait Interne externé'!O44+'Repas autres usagers'!O42+'Repas autres usagers DSP Région'!O62</f>
        <v>0</v>
      </c>
      <c r="Q115" s="38"/>
      <c r="R115" s="186"/>
    </row>
    <row r="116" spans="1:18" ht="16.2" thickBot="1" x14ac:dyDescent="0.35">
      <c r="O116" s="614"/>
      <c r="R116" s="16"/>
    </row>
    <row r="117" spans="1:18" ht="26.25" customHeight="1" thickBot="1" x14ac:dyDescent="0.35">
      <c r="I117" s="817" t="s">
        <v>232</v>
      </c>
      <c r="J117" s="818"/>
      <c r="K117" s="818"/>
      <c r="L117" s="818"/>
      <c r="M117" s="580"/>
      <c r="O117" s="497">
        <f>O90-O96-O103-O110</f>
        <v>0</v>
      </c>
      <c r="Q117" s="185"/>
      <c r="R117" s="186"/>
    </row>
    <row r="118" spans="1:18" s="4" customFormat="1" ht="15.75" customHeight="1" thickBot="1" x14ac:dyDescent="0.35">
      <c r="A118" s="577"/>
      <c r="I118" s="19"/>
      <c r="J118" s="19"/>
      <c r="K118" s="19"/>
      <c r="L118" s="19"/>
      <c r="M118" s="576"/>
      <c r="O118" s="27"/>
      <c r="Q118" s="578"/>
      <c r="R118" s="579"/>
    </row>
    <row r="119" spans="1:18" ht="30.75" customHeight="1" thickBot="1" x14ac:dyDescent="0.35">
      <c r="I119" s="581" t="s">
        <v>255</v>
      </c>
      <c r="J119" s="558"/>
      <c r="K119" s="558"/>
      <c r="L119" s="558"/>
      <c r="M119" s="582"/>
      <c r="N119" s="686"/>
      <c r="O119" s="687">
        <f>O92-O98-O105-O112</f>
        <v>0</v>
      </c>
      <c r="Q119" s="185"/>
      <c r="R119" s="186"/>
    </row>
    <row r="120" spans="1:18" s="4" customFormat="1" ht="17.25" customHeight="1" thickBot="1" x14ac:dyDescent="0.35">
      <c r="A120" s="577"/>
      <c r="I120" s="19"/>
      <c r="J120" s="19"/>
      <c r="K120" s="19"/>
      <c r="L120" s="19"/>
      <c r="M120" s="576"/>
      <c r="O120" s="500"/>
      <c r="Q120" s="578"/>
      <c r="R120" s="579"/>
    </row>
    <row r="121" spans="1:18" ht="27.75" customHeight="1" thickBot="1" x14ac:dyDescent="0.35">
      <c r="I121" s="584" t="s">
        <v>231</v>
      </c>
      <c r="J121" s="559"/>
      <c r="K121" s="559"/>
      <c r="L121" s="559"/>
      <c r="M121" s="583"/>
      <c r="O121" s="687">
        <f>O90-O96-O103-O110+O92-O98-O105-O112</f>
        <v>0</v>
      </c>
      <c r="Q121" s="185"/>
      <c r="R121" s="186"/>
    </row>
    <row r="122" spans="1:18" ht="15.6" thickBot="1" x14ac:dyDescent="0.3">
      <c r="I122" s="2"/>
      <c r="J122" s="2"/>
      <c r="K122" s="2"/>
      <c r="L122" s="2"/>
      <c r="O122" s="614"/>
    </row>
    <row r="123" spans="1:18" ht="21" customHeight="1" thickBot="1" x14ac:dyDescent="0.3">
      <c r="I123" s="817" t="s">
        <v>230</v>
      </c>
      <c r="J123" s="818"/>
      <c r="K123" s="818"/>
      <c r="L123" s="818"/>
      <c r="M123" s="537"/>
      <c r="O123" s="497" t="e">
        <f>O117/(O7+O17-O19)</f>
        <v>#DIV/0!</v>
      </c>
      <c r="Q123" s="3"/>
    </row>
    <row r="124" spans="1:18" s="4" customFormat="1" ht="21" customHeight="1" thickBot="1" x14ac:dyDescent="0.3">
      <c r="A124" s="577"/>
      <c r="I124" s="19"/>
      <c r="J124" s="19"/>
      <c r="K124" s="19"/>
      <c r="L124" s="19"/>
      <c r="M124" s="536"/>
      <c r="O124" s="500"/>
      <c r="Q124" s="465"/>
    </row>
    <row r="125" spans="1:18" ht="35.25" customHeight="1" thickBot="1" x14ac:dyDescent="0.3">
      <c r="I125" s="581" t="s">
        <v>256</v>
      </c>
      <c r="J125" s="558"/>
      <c r="K125" s="558"/>
      <c r="L125" s="558"/>
      <c r="M125" s="538"/>
      <c r="O125" s="687" t="e">
        <f>O119/O30</f>
        <v>#DIV/0!</v>
      </c>
      <c r="Q125" s="3"/>
    </row>
    <row r="126" spans="1:18" s="4" customFormat="1" ht="21" customHeight="1" thickBot="1" x14ac:dyDescent="0.3">
      <c r="A126" s="577"/>
      <c r="I126" s="575"/>
      <c r="J126" s="19"/>
      <c r="K126" s="19"/>
      <c r="L126" s="19"/>
      <c r="M126" s="536"/>
      <c r="O126" s="500"/>
      <c r="Q126" s="465"/>
    </row>
    <row r="127" spans="1:18" ht="21" customHeight="1" x14ac:dyDescent="0.25">
      <c r="I127" s="689" t="s">
        <v>257</v>
      </c>
      <c r="J127" s="690"/>
      <c r="K127" s="690"/>
      <c r="L127" s="690"/>
      <c r="M127" s="691"/>
      <c r="O127" s="699" t="e">
        <f>(O125+O123)/2</f>
        <v>#DIV/0!</v>
      </c>
      <c r="Q127" s="3"/>
    </row>
    <row r="128" spans="1:18" s="4" customFormat="1" ht="21" customHeight="1" thickBot="1" x14ac:dyDescent="0.3">
      <c r="A128" s="577"/>
      <c r="I128" s="692" t="s">
        <v>258</v>
      </c>
      <c r="J128" s="693"/>
      <c r="K128" s="693"/>
      <c r="L128" s="693"/>
      <c r="M128" s="694"/>
      <c r="O128" s="700"/>
      <c r="Q128" s="465"/>
    </row>
    <row r="129" spans="1:20" ht="15.6" thickBot="1" x14ac:dyDescent="0.3">
      <c r="O129" s="614"/>
    </row>
    <row r="130" spans="1:20" ht="36" customHeight="1" thickBot="1" x14ac:dyDescent="0.35">
      <c r="I130" s="815" t="s">
        <v>98</v>
      </c>
      <c r="J130" s="816"/>
      <c r="K130" s="816"/>
      <c r="L130" s="816"/>
      <c r="M130" s="87"/>
      <c r="N130" s="88"/>
      <c r="O130" s="688">
        <f>+'Ticket régime général'!O48+'Ticket régime particulier'!O48+'Forfait régime général'!O50+'Forfait régime particulier'!O50+'Forfait Interne régime général'!O50+'Forfait Interne rég particulier'!O50+'Forfait Interne hébergé '!O50+'Forfait Interne externé'!O50+'Repas autres usagers'!O48</f>
        <v>0</v>
      </c>
    </row>
    <row r="131" spans="1:20" x14ac:dyDescent="0.25">
      <c r="B131" s="90" t="s">
        <v>105</v>
      </c>
    </row>
    <row r="132" spans="1:20" ht="27.75" customHeight="1" x14ac:dyDescent="0.25"/>
    <row r="134" spans="1:20" ht="18.75" customHeight="1" x14ac:dyDescent="0.25"/>
    <row r="135" spans="1:20" ht="15.6" x14ac:dyDescent="0.25">
      <c r="B135" s="438"/>
    </row>
    <row r="136" spans="1:20" ht="46.8" x14ac:dyDescent="0.25">
      <c r="B136" s="438" t="s">
        <v>103</v>
      </c>
      <c r="C136" s="438"/>
      <c r="D136" s="438"/>
      <c r="E136" s="438"/>
      <c r="F136" s="438"/>
      <c r="G136" s="438"/>
      <c r="H136" s="438"/>
      <c r="I136" s="438"/>
      <c r="J136" s="826" t="s">
        <v>69</v>
      </c>
      <c r="K136" s="826"/>
      <c r="L136" s="826"/>
      <c r="M136" s="826"/>
      <c r="N136" s="826"/>
      <c r="O136" s="826"/>
      <c r="S136" s="4"/>
      <c r="T136" s="4"/>
    </row>
    <row r="137" spans="1:20" ht="15.6" thickBot="1" x14ac:dyDescent="0.3">
      <c r="B137" s="321"/>
      <c r="C137" s="321"/>
      <c r="D137" s="321"/>
      <c r="E137" s="321"/>
      <c r="F137" s="321"/>
      <c r="G137" s="321"/>
      <c r="S137" s="4"/>
      <c r="T137" s="4"/>
    </row>
    <row r="138" spans="1:20" s="7" customFormat="1" ht="116.25" customHeight="1" thickBot="1" x14ac:dyDescent="0.3">
      <c r="A138" s="507"/>
      <c r="B138" s="98" t="s">
        <v>30</v>
      </c>
      <c r="C138" s="99" t="s">
        <v>27</v>
      </c>
      <c r="D138" s="99" t="s">
        <v>178</v>
      </c>
      <c r="E138" s="98" t="s">
        <v>152</v>
      </c>
      <c r="F138" s="99" t="s">
        <v>155</v>
      </c>
      <c r="G138" s="99" t="s">
        <v>267</v>
      </c>
      <c r="H138" s="98" t="s">
        <v>55</v>
      </c>
      <c r="I138" s="98" t="s">
        <v>55</v>
      </c>
      <c r="J138"/>
      <c r="K138"/>
      <c r="L138" s="109" t="s">
        <v>102</v>
      </c>
      <c r="M138" s="109" t="s">
        <v>181</v>
      </c>
      <c r="N138" s="339"/>
      <c r="O138" s="176" t="s">
        <v>34</v>
      </c>
      <c r="P138" s="569"/>
      <c r="Q138" s="570"/>
    </row>
    <row r="139" spans="1:20" ht="33" customHeight="1" thickBot="1" x14ac:dyDescent="0.3">
      <c r="A139" s="389"/>
      <c r="B139" s="573"/>
      <c r="C139" s="101"/>
      <c r="D139" s="101"/>
      <c r="E139" s="631">
        <f>'Produits autres usagers'!F4</f>
        <v>3.43</v>
      </c>
      <c r="F139" s="101"/>
      <c r="G139" s="165">
        <f>'Produits autres usagers'!H4</f>
        <v>0.03</v>
      </c>
      <c r="H139" s="165">
        <f>'Produits autres usagers'!I4</f>
        <v>0.18</v>
      </c>
      <c r="I139" s="416">
        <f>'Produits autres usagers'!J4</f>
        <v>0.3</v>
      </c>
      <c r="J139" s="820" t="s">
        <v>111</v>
      </c>
      <c r="K139" s="814"/>
      <c r="L139" s="97">
        <f>+O7+O17-O19</f>
        <v>0</v>
      </c>
      <c r="M139" s="616">
        <f>C148+O30</f>
        <v>0</v>
      </c>
      <c r="N139" s="571"/>
      <c r="O139" s="97">
        <f t="shared" ref="O139:O144" si="19">+M139+L139</f>
        <v>0</v>
      </c>
      <c r="P139" s="571"/>
      <c r="Q139" s="1"/>
    </row>
    <row r="140" spans="1:20" ht="46.5" customHeight="1" thickBot="1" x14ac:dyDescent="0.3">
      <c r="A140" s="5"/>
      <c r="B140" s="572" t="s">
        <v>179</v>
      </c>
      <c r="C140" s="637">
        <f>'Produits autres usagers'!C5</f>
        <v>0</v>
      </c>
      <c r="D140" s="630">
        <f>'Produits autres usagers'!E5</f>
        <v>0</v>
      </c>
      <c r="E140" s="630">
        <f>'Produits autres usagers'!F5</f>
        <v>0</v>
      </c>
      <c r="F140" s="629">
        <f>'Produits autres usagers'!G5</f>
        <v>0</v>
      </c>
      <c r="G140" s="628">
        <f>'Produits autres usagers'!H5</f>
        <v>0</v>
      </c>
      <c r="H140" s="628">
        <f>'Produits autres usagers'!I5</f>
        <v>0</v>
      </c>
      <c r="I140" s="612"/>
      <c r="J140" s="820" t="s">
        <v>86</v>
      </c>
      <c r="K140" s="814"/>
      <c r="L140" s="632">
        <f>+O68+O69</f>
        <v>0</v>
      </c>
      <c r="M140" s="632">
        <f>O70+D148</f>
        <v>0</v>
      </c>
      <c r="N140" s="391"/>
      <c r="O140" s="632">
        <f t="shared" si="19"/>
        <v>0</v>
      </c>
      <c r="P140" s="393"/>
      <c r="Q140" s="1"/>
      <c r="S140" s="319"/>
      <c r="T140" s="319"/>
    </row>
    <row r="141" spans="1:20" ht="54" customHeight="1" thickBot="1" x14ac:dyDescent="0.3">
      <c r="A141" s="5"/>
      <c r="B141" s="572" t="s">
        <v>246</v>
      </c>
      <c r="C141" s="637">
        <f>'Produits autres usagers'!C6</f>
        <v>0</v>
      </c>
      <c r="D141" s="630">
        <f>'Produits autres usagers'!E6</f>
        <v>0</v>
      </c>
      <c r="E141" s="630">
        <f>'Produits autres usagers'!F6</f>
        <v>0</v>
      </c>
      <c r="F141" s="629">
        <f>'Produits autres usagers'!G6</f>
        <v>0</v>
      </c>
      <c r="G141" s="628">
        <f>'Produits autres usagers'!H6</f>
        <v>0</v>
      </c>
      <c r="H141" s="628">
        <f>'Produits autres usagers'!I6</f>
        <v>0</v>
      </c>
      <c r="I141" s="613"/>
      <c r="J141" s="824" t="s">
        <v>52</v>
      </c>
      <c r="K141" s="814"/>
      <c r="L141" s="633">
        <f>O96</f>
        <v>0</v>
      </c>
      <c r="M141" s="633">
        <f>E148+O98</f>
        <v>0</v>
      </c>
      <c r="N141" s="391"/>
      <c r="O141" s="633">
        <f t="shared" si="19"/>
        <v>0</v>
      </c>
      <c r="P141" s="393"/>
      <c r="Q141" s="1"/>
      <c r="S141" s="292"/>
      <c r="T141" s="293"/>
    </row>
    <row r="142" spans="1:20" ht="55.5" customHeight="1" thickBot="1" x14ac:dyDescent="0.3">
      <c r="A142" s="508"/>
      <c r="B142" s="572" t="s">
        <v>26</v>
      </c>
      <c r="C142" s="612"/>
      <c r="D142" s="630">
        <f>'Produits autres usagers'!E7</f>
        <v>0</v>
      </c>
      <c r="E142" s="612"/>
      <c r="F142" s="629">
        <f>'Produits autres usagers'!G7</f>
        <v>0</v>
      </c>
      <c r="G142" s="628">
        <f>'Produits autres usagers'!H7</f>
        <v>0</v>
      </c>
      <c r="H142" s="612"/>
      <c r="I142" s="615">
        <f>'Produits autres usagers'!J7</f>
        <v>0</v>
      </c>
      <c r="J142" s="825" t="s">
        <v>53</v>
      </c>
      <c r="K142" s="814"/>
      <c r="L142" s="633">
        <f>O103</f>
        <v>0</v>
      </c>
      <c r="M142" s="633">
        <f>O105+G148</f>
        <v>0</v>
      </c>
      <c r="N142" s="391"/>
      <c r="O142" s="633">
        <f t="shared" si="19"/>
        <v>0</v>
      </c>
      <c r="P142" s="393"/>
      <c r="Q142" s="1"/>
      <c r="S142" s="294"/>
      <c r="T142" s="293"/>
    </row>
    <row r="143" spans="1:20" ht="41.25" customHeight="1" thickBot="1" x14ac:dyDescent="0.3">
      <c r="A143" s="508"/>
      <c r="B143" s="572" t="s">
        <v>90</v>
      </c>
      <c r="C143" s="96"/>
      <c r="D143" s="630">
        <f>'Produits autres usagers'!E8</f>
        <v>0</v>
      </c>
      <c r="E143" s="96"/>
      <c r="F143" s="629">
        <f>'Produits autres usagers'!G8</f>
        <v>0</v>
      </c>
      <c r="G143" s="628">
        <f>'Produits autres usagers'!H8</f>
        <v>0</v>
      </c>
      <c r="H143" s="96"/>
      <c r="I143" s="634">
        <f>'Produits autres usagers'!J8</f>
        <v>0</v>
      </c>
      <c r="J143" s="824" t="s">
        <v>55</v>
      </c>
      <c r="K143" s="814"/>
      <c r="L143" s="633">
        <f>O110</f>
        <v>0</v>
      </c>
      <c r="M143" s="633">
        <f>H148+I148+O112</f>
        <v>0</v>
      </c>
      <c r="N143" s="391"/>
      <c r="O143" s="633">
        <f t="shared" si="19"/>
        <v>0</v>
      </c>
      <c r="P143" s="393"/>
      <c r="Q143" s="1"/>
      <c r="S143" s="295"/>
      <c r="T143" s="293"/>
    </row>
    <row r="144" spans="1:20" ht="53.25" customHeight="1" thickBot="1" x14ac:dyDescent="0.3">
      <c r="A144" s="508"/>
      <c r="B144" s="572" t="s">
        <v>89</v>
      </c>
      <c r="C144" s="96"/>
      <c r="D144" s="630">
        <f>'Produits autres usagers'!E9</f>
        <v>0</v>
      </c>
      <c r="E144" s="96"/>
      <c r="F144" s="629">
        <f>'Produits autres usagers'!G9</f>
        <v>0</v>
      </c>
      <c r="G144" s="628">
        <f>'Produits autres usagers'!H9</f>
        <v>0</v>
      </c>
      <c r="H144" s="96"/>
      <c r="I144" s="634">
        <f>'Produits autres usagers'!J9</f>
        <v>0</v>
      </c>
      <c r="J144" s="825" t="s">
        <v>240</v>
      </c>
      <c r="K144" s="814"/>
      <c r="L144" s="633">
        <f>L140-L141-L142-L143+D152+D151+D154</f>
        <v>0</v>
      </c>
      <c r="M144" s="633">
        <f>M140-M141-M142-M143+D153</f>
        <v>0</v>
      </c>
      <c r="N144" s="391"/>
      <c r="O144" s="633">
        <f t="shared" si="19"/>
        <v>0</v>
      </c>
      <c r="P144" s="393"/>
      <c r="Q144" s="1"/>
      <c r="S144" s="292"/>
      <c r="T144" s="293"/>
    </row>
    <row r="145" spans="1:20" ht="52.5" customHeight="1" thickBot="1" x14ac:dyDescent="0.3">
      <c r="A145" s="508"/>
      <c r="B145" s="572" t="s">
        <v>42</v>
      </c>
      <c r="C145" s="96"/>
      <c r="D145" s="630">
        <f>'Produits autres usagers'!E10</f>
        <v>0</v>
      </c>
      <c r="E145" s="96"/>
      <c r="F145" s="629">
        <f>'Produits autres usagers'!G10</f>
        <v>0</v>
      </c>
      <c r="G145" s="96"/>
      <c r="H145" s="628">
        <f>'Produits autres usagers'!I10</f>
        <v>0</v>
      </c>
      <c r="I145" s="553"/>
      <c r="J145" s="823" t="s">
        <v>65</v>
      </c>
      <c r="K145" s="814"/>
      <c r="L145" s="633" t="e">
        <f>L144/L139</f>
        <v>#DIV/0!</v>
      </c>
      <c r="M145" s="633" t="e">
        <f>M144/M139</f>
        <v>#DIV/0!</v>
      </c>
      <c r="N145" s="391"/>
      <c r="O145" s="633" t="e">
        <f>O144/O139</f>
        <v>#DIV/0!</v>
      </c>
      <c r="P145" s="393"/>
      <c r="Q145" s="1"/>
      <c r="S145" s="294"/>
      <c r="T145" s="293"/>
    </row>
    <row r="146" spans="1:20" ht="51.75" customHeight="1" thickBot="1" x14ac:dyDescent="0.3">
      <c r="A146" s="508"/>
      <c r="B146" s="572" t="s">
        <v>41</v>
      </c>
      <c r="C146" s="637">
        <f>'Produits autres usagers'!C11</f>
        <v>0</v>
      </c>
      <c r="D146" s="630">
        <f>'Produits autres usagers'!E11</f>
        <v>0</v>
      </c>
      <c r="E146" s="630">
        <f>'Produits autres usagers'!F11</f>
        <v>0</v>
      </c>
      <c r="F146" s="629">
        <f>'Produits autres usagers'!G11</f>
        <v>0</v>
      </c>
      <c r="G146" s="628">
        <f>'Produits autres usagers'!H11</f>
        <v>0</v>
      </c>
      <c r="H146" s="628">
        <f>'Produits autres usagers'!I11</f>
        <v>0</v>
      </c>
      <c r="I146" s="622"/>
      <c r="J146" s="635" t="s">
        <v>64</v>
      </c>
      <c r="K146" s="5"/>
      <c r="L146" s="391"/>
      <c r="M146" s="391"/>
      <c r="N146" s="570"/>
      <c r="O146" s="393"/>
      <c r="P146" s="393"/>
      <c r="S146" s="295"/>
      <c r="T146" s="293"/>
    </row>
    <row r="147" spans="1:20" ht="28.5" customHeight="1" thickBot="1" x14ac:dyDescent="0.3">
      <c r="A147" s="508"/>
      <c r="B147" s="572" t="s">
        <v>91</v>
      </c>
      <c r="C147" s="96"/>
      <c r="D147" s="630">
        <f>'Produits autres usagers'!E12</f>
        <v>0</v>
      </c>
      <c r="E147" s="96"/>
      <c r="F147" s="629">
        <f>'Produits autres usagers'!G12</f>
        <v>0</v>
      </c>
      <c r="G147" s="628">
        <f>'Produits autres usagers'!H12</f>
        <v>0</v>
      </c>
      <c r="H147" s="628">
        <f>'Produits autres usagers'!I12</f>
        <v>0</v>
      </c>
      <c r="I147" s="622"/>
      <c r="J147" s="623"/>
      <c r="R147" s="296"/>
      <c r="S147" s="297"/>
    </row>
    <row r="148" spans="1:20" ht="46.5" customHeight="1" thickBot="1" x14ac:dyDescent="0.3">
      <c r="A148" s="508"/>
      <c r="B148" s="108" t="s">
        <v>34</v>
      </c>
      <c r="C148" s="325">
        <f>'Produits autres usagers'!C15</f>
        <v>0</v>
      </c>
      <c r="D148" s="629">
        <f>'Produits autres usagers'!E15</f>
        <v>0</v>
      </c>
      <c r="E148" s="629">
        <f>'Produits autres usagers'!F15</f>
        <v>0</v>
      </c>
      <c r="F148" s="629">
        <f>'Produits autres usagers'!G15</f>
        <v>0</v>
      </c>
      <c r="G148" s="601">
        <f>'Produits autres usagers'!H15</f>
        <v>0</v>
      </c>
      <c r="H148" s="601">
        <f>'Produits autres usagers'!I15</f>
        <v>0</v>
      </c>
      <c r="I148" s="636">
        <f>'Produits autres usagers'!J15</f>
        <v>0</v>
      </c>
      <c r="J148" s="623"/>
      <c r="R148" s="293"/>
      <c r="S148" s="298"/>
    </row>
    <row r="149" spans="1:20" ht="41.25" customHeight="1" thickBot="1" x14ac:dyDescent="0.35">
      <c r="A149" s="508"/>
      <c r="B149" s="585" t="s">
        <v>84</v>
      </c>
      <c r="C149" s="2"/>
      <c r="R149" s="292"/>
      <c r="S149" s="298"/>
    </row>
    <row r="150" spans="1:20" ht="57" customHeight="1" thickBot="1" x14ac:dyDescent="0.3">
      <c r="A150" s="508"/>
      <c r="B150" s="821" t="s">
        <v>182</v>
      </c>
      <c r="C150" s="822"/>
      <c r="D150" s="695">
        <v>0</v>
      </c>
      <c r="H150" s="3"/>
      <c r="R150" s="294"/>
      <c r="S150" s="298"/>
    </row>
    <row r="151" spans="1:20" ht="57" customHeight="1" thickBot="1" x14ac:dyDescent="0.3">
      <c r="A151" s="508"/>
      <c r="B151" s="821" t="s">
        <v>82</v>
      </c>
      <c r="C151" s="822"/>
      <c r="D151" s="696">
        <v>0</v>
      </c>
      <c r="R151" s="294"/>
      <c r="S151" s="298"/>
    </row>
    <row r="152" spans="1:20" ht="43.5" customHeight="1" thickBot="1" x14ac:dyDescent="0.3">
      <c r="A152" s="508"/>
      <c r="B152" s="813" t="s">
        <v>243</v>
      </c>
      <c r="C152" s="819"/>
      <c r="D152" s="697">
        <f>O75</f>
        <v>0</v>
      </c>
    </row>
    <row r="153" spans="1:20" ht="39.75" customHeight="1" thickBot="1" x14ac:dyDescent="0.3">
      <c r="A153" s="508"/>
      <c r="B153" s="813" t="s">
        <v>244</v>
      </c>
      <c r="C153" s="814"/>
      <c r="D153" s="697">
        <f>O80</f>
        <v>0</v>
      </c>
      <c r="M153" s="7"/>
      <c r="N153" s="7"/>
      <c r="O153" s="7"/>
    </row>
    <row r="154" spans="1:20" ht="39.75" customHeight="1" thickBot="1" x14ac:dyDescent="0.3">
      <c r="A154" s="508"/>
      <c r="B154" s="821" t="s">
        <v>93</v>
      </c>
      <c r="C154" s="822"/>
      <c r="D154" s="696">
        <v>0</v>
      </c>
      <c r="M154" s="143"/>
    </row>
    <row r="155" spans="1:20" s="7" customFormat="1" ht="34.5" customHeight="1" thickBot="1" x14ac:dyDescent="0.3">
      <c r="A155" s="442"/>
      <c r="B155" s="821" t="s">
        <v>83</v>
      </c>
      <c r="C155" s="822"/>
      <c r="D155" s="696">
        <v>0</v>
      </c>
      <c r="E155"/>
      <c r="F155"/>
      <c r="G155"/>
      <c r="H155"/>
      <c r="I155"/>
      <c r="J155"/>
      <c r="K155"/>
      <c r="L155"/>
      <c r="M155"/>
      <c r="N155"/>
      <c r="O155"/>
    </row>
    <row r="156" spans="1:20" ht="15.6" thickBot="1" x14ac:dyDescent="0.3">
      <c r="B156" s="813" t="s">
        <v>85</v>
      </c>
      <c r="C156" s="819"/>
      <c r="D156" s="698">
        <f>SUM(D150:D155)</f>
        <v>0</v>
      </c>
    </row>
  </sheetData>
  <sheetProtection sheet="1" objects="1" scenarios="1"/>
  <protectedRanges>
    <protectedRange sqref="C1:O1" name="Plage3"/>
    <protectedRange sqref="B150:D151" name="Plage1"/>
    <protectedRange sqref="B154:D155" name="Plage2"/>
  </protectedRanges>
  <mergeCells count="48">
    <mergeCell ref="I115:K115"/>
    <mergeCell ref="I123:L123"/>
    <mergeCell ref="B42:C42"/>
    <mergeCell ref="B49:C49"/>
    <mergeCell ref="A45:A48"/>
    <mergeCell ref="A75:A77"/>
    <mergeCell ref="A50:A56"/>
    <mergeCell ref="B56:C56"/>
    <mergeCell ref="A68:A71"/>
    <mergeCell ref="B17:C17"/>
    <mergeCell ref="A37:A42"/>
    <mergeCell ref="I107:J107"/>
    <mergeCell ref="I112:K112"/>
    <mergeCell ref="I110:K110"/>
    <mergeCell ref="A27:A34"/>
    <mergeCell ref="A15:A24"/>
    <mergeCell ref="J136:O136"/>
    <mergeCell ref="A5:A12"/>
    <mergeCell ref="I105:J105"/>
    <mergeCell ref="I103:J103"/>
    <mergeCell ref="B75:C75"/>
    <mergeCell ref="B76:C76"/>
    <mergeCell ref="B80:C80"/>
    <mergeCell ref="B81:C81"/>
    <mergeCell ref="B84:C84"/>
    <mergeCell ref="B86:C86"/>
    <mergeCell ref="A80:A81"/>
    <mergeCell ref="A84:A87"/>
    <mergeCell ref="B85:C85"/>
    <mergeCell ref="B19:C19"/>
    <mergeCell ref="A59:A61"/>
    <mergeCell ref="A64:A65"/>
    <mergeCell ref="B153:C153"/>
    <mergeCell ref="I130:L130"/>
    <mergeCell ref="I117:L117"/>
    <mergeCell ref="B156:C156"/>
    <mergeCell ref="J139:K139"/>
    <mergeCell ref="B150:C150"/>
    <mergeCell ref="B151:C151"/>
    <mergeCell ref="B152:C152"/>
    <mergeCell ref="B154:C154"/>
    <mergeCell ref="B155:C155"/>
    <mergeCell ref="J140:K140"/>
    <mergeCell ref="J145:K145"/>
    <mergeCell ref="J141:K141"/>
    <mergeCell ref="J142:K142"/>
    <mergeCell ref="J143:K143"/>
    <mergeCell ref="J144:K144"/>
  </mergeCells>
  <pageMargins left="0.11811023622047245" right="0.11811023622047245" top="0.35433070866141736" bottom="0.35433070866141736" header="0.31496062992125984" footer="0.31496062992125984"/>
  <pageSetup paperSize="8" scale="64" fitToHeight="0" orientation="portrait" r:id="rId1"/>
  <ignoredErrors>
    <ignoredError sqref="O85"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C26"/>
  <sheetViews>
    <sheetView tabSelected="1" zoomScaleNormal="100" workbookViewId="0">
      <selection activeCell="B20" sqref="B20"/>
    </sheetView>
  </sheetViews>
  <sheetFormatPr baseColWidth="10" defaultColWidth="11.54296875" defaultRowHeight="13.8" x14ac:dyDescent="0.25"/>
  <cols>
    <col min="1" max="1" width="12.453125" style="188" customWidth="1"/>
    <col min="2" max="2" width="10.453125" style="188" customWidth="1"/>
    <col min="3" max="3" width="17.1796875" style="188" customWidth="1"/>
    <col min="4" max="4" width="13.36328125" style="188" customWidth="1"/>
    <col min="5" max="5" width="13.453125" style="188" customWidth="1"/>
    <col min="6" max="6" width="1.453125" style="188" customWidth="1"/>
    <col min="7" max="7" width="9.54296875" style="188" customWidth="1"/>
    <col min="8" max="8" width="11.1796875" style="188" customWidth="1"/>
    <col min="9" max="9" width="1.54296875" style="188" customWidth="1"/>
    <col min="10" max="10" width="13.54296875" style="188" customWidth="1"/>
    <col min="11" max="11" width="10.81640625" style="188" customWidth="1"/>
    <col min="12" max="12" width="10.08984375" style="188" customWidth="1"/>
    <col min="13" max="13" width="9.54296875" style="188" customWidth="1"/>
    <col min="14" max="14" width="11.54296875" style="188"/>
    <col min="15" max="15" width="1.453125" style="188" customWidth="1"/>
    <col min="16" max="17" width="9.36328125" style="188" customWidth="1"/>
    <col min="18" max="18" width="1.36328125" style="188" customWidth="1"/>
    <col min="19" max="19" width="9.90625" style="188" customWidth="1"/>
    <col min="20" max="20" width="9.81640625" style="188" customWidth="1"/>
    <col min="21" max="21" width="1" style="188" customWidth="1"/>
    <col min="22" max="22" width="10.81640625" style="188" customWidth="1"/>
    <col min="23" max="23" width="9.08984375" style="188" customWidth="1"/>
    <col min="24" max="24" width="1.1796875" style="188" customWidth="1"/>
    <col min="25" max="25" width="9.90625" style="188" customWidth="1"/>
    <col min="26" max="26" width="7.36328125" style="188" customWidth="1"/>
    <col min="27" max="27" width="1.36328125" style="188" customWidth="1"/>
    <col min="28" max="28" width="7.6328125" style="188" customWidth="1"/>
    <col min="29" max="29" width="11" style="188" customWidth="1"/>
    <col min="30" max="16384" width="11.54296875" style="188"/>
  </cols>
  <sheetData>
    <row r="1" spans="1:29" ht="14.4" thickBot="1" x14ac:dyDescent="0.3"/>
    <row r="2" spans="1:29" ht="24.75" customHeight="1" thickBot="1" x14ac:dyDescent="0.3">
      <c r="A2" s="281" t="s">
        <v>116</v>
      </c>
      <c r="B2" s="282"/>
      <c r="C2" s="282"/>
      <c r="D2" s="282"/>
      <c r="E2" s="282"/>
      <c r="F2" s="282"/>
      <c r="G2" s="283"/>
      <c r="H2" s="283"/>
      <c r="I2" s="283"/>
      <c r="J2" s="283"/>
      <c r="K2" s="283"/>
      <c r="L2" s="283"/>
      <c r="M2" s="284"/>
    </row>
    <row r="3" spans="1:29" ht="18" customHeight="1" x14ac:dyDescent="0.25">
      <c r="A3" s="189" t="s">
        <v>121</v>
      </c>
      <c r="B3" s="190"/>
      <c r="C3" s="238"/>
      <c r="D3" s="197"/>
      <c r="E3" s="197">
        <f>SYNTHESE!O21+SYNTHESE!O9</f>
        <v>0</v>
      </c>
      <c r="F3" s="197"/>
      <c r="G3" s="275" t="s">
        <v>138</v>
      </c>
      <c r="H3" s="273"/>
      <c r="I3" s="273"/>
      <c r="J3" s="273"/>
      <c r="K3" s="273"/>
      <c r="L3" s="273"/>
      <c r="M3" s="274"/>
    </row>
    <row r="4" spans="1:29" x14ac:dyDescent="0.25">
      <c r="A4" s="191" t="s">
        <v>120</v>
      </c>
      <c r="B4" s="192"/>
      <c r="C4" s="239"/>
      <c r="D4" s="197"/>
      <c r="E4" s="197">
        <f>SYNTHESE!M140</f>
        <v>0</v>
      </c>
      <c r="F4" s="197"/>
      <c r="G4" s="275" t="s">
        <v>139</v>
      </c>
      <c r="H4" s="273"/>
      <c r="I4" s="273"/>
      <c r="J4" s="273"/>
      <c r="K4" s="273"/>
      <c r="L4" s="273"/>
      <c r="M4" s="274"/>
    </row>
    <row r="5" spans="1:29" x14ac:dyDescent="0.25">
      <c r="A5" s="189" t="s">
        <v>119</v>
      </c>
      <c r="B5" s="190"/>
      <c r="C5" s="238"/>
      <c r="D5" s="197"/>
      <c r="E5" s="197">
        <f>SYNTHESE!O22+SYNTHESE!O10</f>
        <v>0</v>
      </c>
      <c r="F5" s="197"/>
      <c r="G5" s="275" t="s">
        <v>138</v>
      </c>
      <c r="H5" s="273"/>
      <c r="I5" s="273"/>
      <c r="J5" s="273"/>
      <c r="K5" s="273"/>
      <c r="L5" s="273"/>
      <c r="M5" s="274"/>
    </row>
    <row r="6" spans="1:29" x14ac:dyDescent="0.25">
      <c r="A6" s="189" t="s">
        <v>122</v>
      </c>
      <c r="B6" s="190"/>
      <c r="C6" s="238"/>
      <c r="D6" s="197"/>
      <c r="E6" s="197">
        <f>SYNTHESE!O22+SYNTHESE!O10</f>
        <v>0</v>
      </c>
      <c r="F6" s="197"/>
      <c r="G6" s="275" t="s">
        <v>140</v>
      </c>
      <c r="H6" s="273"/>
      <c r="I6" s="273"/>
      <c r="J6" s="273"/>
      <c r="K6" s="273"/>
      <c r="L6" s="273"/>
      <c r="M6" s="274"/>
    </row>
    <row r="7" spans="1:29" x14ac:dyDescent="0.25">
      <c r="A7" s="193" t="s">
        <v>117</v>
      </c>
      <c r="B7" s="194"/>
      <c r="C7" s="239"/>
      <c r="D7" s="197"/>
      <c r="E7" s="197">
        <f>SYNTHESE!O22+SYNTHESE!O10-SYNTHESE!O41</f>
        <v>0</v>
      </c>
      <c r="F7" s="197"/>
      <c r="G7" s="289" t="s">
        <v>141</v>
      </c>
      <c r="H7" s="276"/>
      <c r="I7" s="276"/>
      <c r="J7" s="276"/>
      <c r="K7" s="276"/>
      <c r="L7" s="273"/>
      <c r="M7" s="274"/>
    </row>
    <row r="8" spans="1:29" x14ac:dyDescent="0.25">
      <c r="A8" s="193" t="s">
        <v>130</v>
      </c>
      <c r="B8" s="194"/>
      <c r="C8" s="239"/>
      <c r="D8" s="197"/>
      <c r="E8" s="197">
        <f>SYNTHESE!O22+SYNTHESE!O10-SYNTHESE!O41</f>
        <v>0</v>
      </c>
      <c r="F8" s="197"/>
      <c r="G8" s="275" t="s">
        <v>140</v>
      </c>
      <c r="H8" s="273"/>
      <c r="I8" s="273"/>
      <c r="J8" s="273"/>
      <c r="K8" s="273"/>
      <c r="L8" s="273"/>
      <c r="M8" s="274"/>
    </row>
    <row r="9" spans="1:29" x14ac:dyDescent="0.25">
      <c r="A9" s="189" t="s">
        <v>193</v>
      </c>
      <c r="B9" s="190"/>
      <c r="C9" s="238"/>
      <c r="D9" s="197"/>
      <c r="E9" s="197">
        <f>SYNTHESE!O22+SYNTHESE!O10-SYNTHESE!O41</f>
        <v>0</v>
      </c>
      <c r="F9" s="197"/>
      <c r="G9" s="289" t="s">
        <v>141</v>
      </c>
      <c r="H9" s="276"/>
      <c r="I9" s="276"/>
      <c r="J9" s="276"/>
      <c r="K9" s="276"/>
      <c r="L9" s="273"/>
      <c r="M9" s="274"/>
    </row>
    <row r="10" spans="1:29" ht="14.4" x14ac:dyDescent="0.3">
      <c r="A10" s="302" t="s">
        <v>150</v>
      </c>
      <c r="B10" s="303"/>
      <c r="C10" s="304"/>
      <c r="D10" s="305"/>
      <c r="E10" s="305">
        <f>SYNTHESE!O84</f>
        <v>0</v>
      </c>
      <c r="F10" s="305"/>
      <c r="G10" s="306" t="s">
        <v>146</v>
      </c>
      <c r="H10" s="307"/>
      <c r="I10" s="277"/>
      <c r="J10" s="273"/>
      <c r="K10" s="273"/>
      <c r="L10" s="273"/>
      <c r="M10" s="274"/>
    </row>
    <row r="11" spans="1:29" x14ac:dyDescent="0.25">
      <c r="A11" s="193" t="s">
        <v>114</v>
      </c>
      <c r="B11" s="194"/>
      <c r="C11" s="239"/>
      <c r="D11" s="197"/>
      <c r="E11" s="197">
        <f>SYNTHESE!O141</f>
        <v>0</v>
      </c>
      <c r="F11" s="197"/>
      <c r="G11" s="275" t="s">
        <v>142</v>
      </c>
      <c r="H11" s="273"/>
      <c r="I11" s="273"/>
      <c r="J11" s="273"/>
      <c r="K11" s="273"/>
      <c r="L11" s="273"/>
      <c r="M11" s="274"/>
    </row>
    <row r="12" spans="1:29" x14ac:dyDescent="0.25">
      <c r="A12" s="193" t="s">
        <v>115</v>
      </c>
      <c r="B12" s="194"/>
      <c r="C12" s="239"/>
      <c r="D12" s="197"/>
      <c r="E12" s="197">
        <f>SYNTHESE!O142</f>
        <v>0</v>
      </c>
      <c r="F12" s="197"/>
      <c r="G12" s="275" t="s">
        <v>142</v>
      </c>
      <c r="H12" s="273"/>
      <c r="I12" s="273"/>
      <c r="J12" s="273"/>
      <c r="K12" s="273"/>
      <c r="L12" s="273"/>
      <c r="M12" s="274"/>
    </row>
    <row r="13" spans="1:29" ht="14.4" thickBot="1" x14ac:dyDescent="0.3">
      <c r="A13" s="195" t="s">
        <v>118</v>
      </c>
      <c r="B13" s="196"/>
      <c r="C13" s="240"/>
      <c r="D13" s="196"/>
      <c r="E13" s="196">
        <f>SYNTHESE!O143</f>
        <v>0</v>
      </c>
      <c r="F13" s="196"/>
      <c r="G13" s="278" t="s">
        <v>143</v>
      </c>
      <c r="H13" s="279"/>
      <c r="I13" s="279"/>
      <c r="J13" s="279"/>
      <c r="K13" s="279"/>
      <c r="L13" s="279"/>
      <c r="M13" s="280"/>
    </row>
    <row r="15" spans="1:29" s="199" customFormat="1" x14ac:dyDescent="0.25"/>
    <row r="16" spans="1:29" s="237" customFormat="1" ht="30.75" customHeight="1" x14ac:dyDescent="0.25">
      <c r="A16" s="427" t="s">
        <v>192</v>
      </c>
      <c r="B16" s="233"/>
      <c r="C16" s="234"/>
      <c r="D16" s="259" t="s">
        <v>144</v>
      </c>
      <c r="E16" s="233"/>
      <c r="F16" s="235"/>
      <c r="G16" s="260">
        <v>4632</v>
      </c>
      <c r="H16" s="247"/>
      <c r="I16" s="287"/>
      <c r="J16" s="232" t="s">
        <v>124</v>
      </c>
      <c r="K16" s="236"/>
      <c r="L16" s="234"/>
      <c r="M16" s="232" t="s">
        <v>125</v>
      </c>
      <c r="N16" s="233"/>
      <c r="O16" s="235"/>
      <c r="P16" s="232" t="s">
        <v>127</v>
      </c>
      <c r="Q16" s="233"/>
      <c r="R16" s="235"/>
      <c r="S16" s="866" t="s">
        <v>145</v>
      </c>
      <c r="T16" s="867"/>
      <c r="U16" s="234"/>
      <c r="V16" s="232" t="s">
        <v>133</v>
      </c>
      <c r="W16" s="233"/>
      <c r="X16" s="235"/>
      <c r="Y16" s="232">
        <v>5151</v>
      </c>
      <c r="Z16" s="272"/>
      <c r="AA16" s="288"/>
      <c r="AB16" s="271" t="s">
        <v>148</v>
      </c>
      <c r="AC16" s="233"/>
    </row>
    <row r="17" spans="1:29" ht="21.75" customHeight="1" x14ac:dyDescent="0.3">
      <c r="A17" s="200"/>
      <c r="B17" s="201">
        <f>E3</f>
        <v>0</v>
      </c>
      <c r="C17" s="202" t="s">
        <v>123</v>
      </c>
      <c r="D17" s="203">
        <f>E3</f>
        <v>0</v>
      </c>
      <c r="E17" s="204">
        <f>E5</f>
        <v>0</v>
      </c>
      <c r="F17" s="204"/>
      <c r="G17" s="257"/>
      <c r="H17" s="258"/>
      <c r="I17" s="251"/>
      <c r="J17" s="206" t="s">
        <v>126</v>
      </c>
      <c r="K17" s="207"/>
      <c r="L17" s="208"/>
      <c r="M17" s="203">
        <f>E5</f>
        <v>0</v>
      </c>
      <c r="N17" s="209"/>
      <c r="O17" s="209"/>
      <c r="P17" s="200"/>
      <c r="Q17" s="209"/>
      <c r="R17" s="209"/>
      <c r="S17" s="215"/>
      <c r="T17" s="209"/>
      <c r="U17" s="209"/>
      <c r="V17" s="210"/>
      <c r="W17" s="209"/>
      <c r="X17" s="209"/>
      <c r="Y17" s="210"/>
      <c r="Z17" s="209"/>
      <c r="AA17" s="209"/>
      <c r="AB17" s="210"/>
      <c r="AC17" s="209"/>
    </row>
    <row r="18" spans="1:29" ht="22.5" customHeight="1" x14ac:dyDescent="0.3">
      <c r="A18" s="200"/>
      <c r="B18" s="211">
        <f>E4</f>
        <v>0</v>
      </c>
      <c r="C18" s="212" t="s">
        <v>149</v>
      </c>
      <c r="D18" s="213">
        <f>E4</f>
        <v>0</v>
      </c>
      <c r="E18" s="209"/>
      <c r="F18" s="209"/>
      <c r="G18" s="249"/>
      <c r="H18" s="250"/>
      <c r="I18" s="250"/>
      <c r="J18" s="200"/>
      <c r="K18" s="201">
        <f>E6</f>
        <v>0</v>
      </c>
      <c r="L18" s="208"/>
      <c r="M18" s="214" t="s">
        <v>128</v>
      </c>
      <c r="N18" s="208"/>
      <c r="O18" s="208"/>
      <c r="P18" s="203">
        <f>E6</f>
        <v>0</v>
      </c>
      <c r="Q18" s="209"/>
      <c r="R18" s="209"/>
      <c r="S18" s="215"/>
      <c r="T18" s="216"/>
      <c r="U18" s="209"/>
      <c r="V18" s="215"/>
      <c r="W18" s="216"/>
      <c r="X18" s="216"/>
      <c r="Y18" s="215"/>
      <c r="Z18" s="216"/>
      <c r="AA18" s="216"/>
      <c r="AB18" s="215"/>
      <c r="AC18" s="216"/>
    </row>
    <row r="19" spans="1:29" ht="23.25" customHeight="1" x14ac:dyDescent="0.3">
      <c r="A19" s="203">
        <f>E9</f>
        <v>0</v>
      </c>
      <c r="B19" s="202"/>
      <c r="C19" s="202" t="s">
        <v>131</v>
      </c>
      <c r="D19" s="217"/>
      <c r="E19" s="204"/>
      <c r="F19" s="204"/>
      <c r="G19" s="254"/>
      <c r="H19" s="291">
        <f>E9</f>
        <v>0</v>
      </c>
      <c r="I19" s="286"/>
      <c r="J19" s="200"/>
      <c r="K19" s="209"/>
      <c r="L19" s="209"/>
      <c r="M19" s="200"/>
      <c r="N19" s="209"/>
      <c r="O19" s="209"/>
      <c r="P19" s="200"/>
      <c r="Q19" s="204">
        <f>E5-E7</f>
        <v>0</v>
      </c>
      <c r="R19" s="204"/>
      <c r="S19" s="202" t="s">
        <v>137</v>
      </c>
      <c r="T19" s="202"/>
      <c r="U19" s="208"/>
      <c r="V19" s="217"/>
      <c r="W19" s="208"/>
      <c r="X19" s="208"/>
      <c r="Y19" s="204">
        <f>E5-E7</f>
        <v>0</v>
      </c>
      <c r="Z19" s="216"/>
      <c r="AA19" s="216"/>
      <c r="AB19" s="200"/>
      <c r="AC19" s="216"/>
    </row>
    <row r="20" spans="1:29" ht="20.25" customHeight="1" x14ac:dyDescent="0.3">
      <c r="A20" s="200"/>
      <c r="B20" s="209"/>
      <c r="C20" s="209"/>
      <c r="D20" s="245"/>
      <c r="E20" s="246"/>
      <c r="F20" s="285"/>
      <c r="G20" s="290">
        <f>E7</f>
        <v>0</v>
      </c>
      <c r="H20" s="261" t="s">
        <v>129</v>
      </c>
      <c r="I20" s="261"/>
      <c r="J20" s="262"/>
      <c r="K20" s="263"/>
      <c r="L20" s="263"/>
      <c r="M20" s="262"/>
      <c r="N20" s="264">
        <f>E7</f>
        <v>0</v>
      </c>
      <c r="O20" s="266"/>
      <c r="P20" s="224"/>
      <c r="Q20" s="225"/>
      <c r="R20" s="225"/>
      <c r="S20" s="224"/>
      <c r="T20" s="242"/>
      <c r="U20" s="209"/>
      <c r="V20" s="203">
        <f>E12</f>
        <v>0</v>
      </c>
      <c r="W20" s="208"/>
      <c r="X20" s="208"/>
      <c r="Y20" s="214" t="s">
        <v>135</v>
      </c>
      <c r="Z20" s="208"/>
      <c r="AA20" s="208"/>
      <c r="AB20" s="217"/>
      <c r="AC20" s="205">
        <f>E12</f>
        <v>0</v>
      </c>
    </row>
    <row r="21" spans="1:29" ht="14.4" x14ac:dyDescent="0.3">
      <c r="A21" s="200"/>
      <c r="B21" s="209"/>
      <c r="C21" s="209"/>
      <c r="D21" s="200"/>
      <c r="E21" s="209"/>
      <c r="F21" s="209"/>
      <c r="G21" s="255"/>
      <c r="H21" s="265"/>
      <c r="I21" s="242"/>
      <c r="J21" s="224"/>
      <c r="K21" s="225"/>
      <c r="L21" s="225"/>
      <c r="M21" s="224"/>
      <c r="N21" s="225"/>
      <c r="O21" s="225"/>
      <c r="P21" s="224"/>
      <c r="Q21" s="225"/>
      <c r="R21" s="225"/>
      <c r="S21" s="224"/>
      <c r="T21" s="242"/>
      <c r="U21" s="209"/>
      <c r="V21" s="213">
        <f>E11</f>
        <v>0</v>
      </c>
      <c r="W21" s="218"/>
      <c r="X21" s="218"/>
      <c r="Y21" s="219" t="s">
        <v>136</v>
      </c>
      <c r="Z21" s="218"/>
      <c r="AA21" s="218"/>
      <c r="AB21" s="220"/>
      <c r="AC21" s="221">
        <f>E11</f>
        <v>0</v>
      </c>
    </row>
    <row r="22" spans="1:29" ht="14.4" x14ac:dyDescent="0.3">
      <c r="A22" s="200"/>
      <c r="B22" s="209"/>
      <c r="C22" s="209"/>
      <c r="D22" s="200"/>
      <c r="E22" s="209"/>
      <c r="F22" s="209"/>
      <c r="G22" s="256"/>
      <c r="H22" s="266"/>
      <c r="I22" s="266"/>
      <c r="J22" s="226">
        <f>E8</f>
        <v>0</v>
      </c>
      <c r="K22" s="261" t="s">
        <v>132</v>
      </c>
      <c r="L22" s="263"/>
      <c r="M22" s="267"/>
      <c r="N22" s="263"/>
      <c r="O22" s="263"/>
      <c r="P22" s="262"/>
      <c r="Q22" s="264">
        <f>E8</f>
        <v>0</v>
      </c>
      <c r="R22" s="266"/>
      <c r="S22" s="268"/>
      <c r="T22" s="266"/>
      <c r="U22" s="209"/>
      <c r="V22" s="222"/>
      <c r="W22" s="223"/>
      <c r="X22" s="223"/>
      <c r="Y22" s="222"/>
      <c r="Z22" s="223"/>
      <c r="AA22" s="223"/>
      <c r="AB22" s="222"/>
      <c r="AC22" s="223"/>
    </row>
    <row r="23" spans="1:29" x14ac:dyDescent="0.25">
      <c r="A23" s="200"/>
      <c r="B23" s="209"/>
      <c r="C23" s="209"/>
      <c r="D23" s="200"/>
      <c r="E23" s="209"/>
      <c r="F23" s="209"/>
      <c r="G23" s="249"/>
      <c r="H23" s="225"/>
      <c r="I23" s="225"/>
      <c r="J23" s="224"/>
      <c r="K23" s="225"/>
      <c r="L23" s="225"/>
      <c r="M23" s="224"/>
      <c r="N23" s="225"/>
      <c r="O23" s="225"/>
      <c r="P23" s="224"/>
      <c r="Q23" s="225"/>
      <c r="R23" s="225"/>
      <c r="S23" s="224"/>
      <c r="T23" s="225"/>
      <c r="U23" s="209"/>
      <c r="V23" s="200"/>
      <c r="W23" s="209"/>
      <c r="X23" s="209"/>
      <c r="Y23" s="200"/>
      <c r="Z23" s="209"/>
      <c r="AA23" s="209"/>
      <c r="AB23" s="200"/>
      <c r="AC23" s="209"/>
    </row>
    <row r="24" spans="1:29" ht="14.4" x14ac:dyDescent="0.3">
      <c r="A24" s="200"/>
      <c r="B24" s="209"/>
      <c r="C24" s="209"/>
      <c r="D24" s="200"/>
      <c r="E24" s="209"/>
      <c r="F24" s="209"/>
      <c r="G24" s="226">
        <f>E13</f>
        <v>0</v>
      </c>
      <c r="H24" s="227"/>
      <c r="I24" s="227"/>
      <c r="J24" s="241"/>
      <c r="K24" s="228" t="s">
        <v>147</v>
      </c>
      <c r="L24" s="227"/>
      <c r="M24" s="241"/>
      <c r="N24" s="227"/>
      <c r="O24" s="227"/>
      <c r="P24" s="241"/>
      <c r="Q24" s="227"/>
      <c r="R24" s="227"/>
      <c r="S24" s="241"/>
      <c r="T24" s="269">
        <f>E13</f>
        <v>0</v>
      </c>
      <c r="U24" s="216"/>
      <c r="V24" s="200"/>
      <c r="W24" s="243"/>
      <c r="X24" s="216"/>
      <c r="Y24" s="200"/>
      <c r="Z24" s="209"/>
      <c r="AA24" s="209"/>
      <c r="AB24" s="200"/>
      <c r="AC24" s="209"/>
    </row>
    <row r="25" spans="1:29" s="198" customFormat="1" ht="22.5" customHeight="1" x14ac:dyDescent="0.3">
      <c r="A25" s="224"/>
      <c r="B25" s="225"/>
      <c r="C25" s="225"/>
      <c r="D25" s="224"/>
      <c r="E25" s="225"/>
      <c r="F25" s="225"/>
      <c r="G25" s="253"/>
      <c r="H25" s="269">
        <f>E13</f>
        <v>0</v>
      </c>
      <c r="I25" s="229"/>
      <c r="J25" s="241"/>
      <c r="K25" s="228" t="s">
        <v>134</v>
      </c>
      <c r="L25" s="227"/>
      <c r="M25" s="241"/>
      <c r="N25" s="264"/>
      <c r="O25" s="264"/>
      <c r="P25" s="241"/>
      <c r="Q25" s="227"/>
      <c r="R25" s="227"/>
      <c r="S25" s="226">
        <f>E13</f>
        <v>0</v>
      </c>
      <c r="T25" s="270"/>
      <c r="U25" s="244"/>
      <c r="V25" s="231"/>
      <c r="W25" s="242"/>
      <c r="X25" s="242"/>
      <c r="Y25" s="231"/>
      <c r="Z25" s="230"/>
      <c r="AA25" s="230"/>
      <c r="AB25" s="231"/>
      <c r="AC25" s="230"/>
    </row>
    <row r="26" spans="1:29" ht="18.75" customHeight="1" x14ac:dyDescent="0.25">
      <c r="A26" s="200"/>
      <c r="B26" s="209"/>
      <c r="C26" s="209"/>
      <c r="D26" s="200"/>
      <c r="E26" s="209"/>
      <c r="F26" s="209"/>
      <c r="G26" s="252"/>
      <c r="H26" s="248"/>
      <c r="I26" s="248"/>
      <c r="J26" s="200"/>
      <c r="K26" s="209"/>
      <c r="L26" s="209"/>
      <c r="M26" s="200"/>
      <c r="N26" s="209"/>
      <c r="O26" s="209"/>
      <c r="P26" s="200"/>
      <c r="Q26" s="209"/>
      <c r="R26" s="209"/>
      <c r="S26" s="200"/>
      <c r="T26" s="209"/>
      <c r="U26" s="209"/>
      <c r="V26" s="200"/>
      <c r="W26" s="209"/>
      <c r="X26" s="209"/>
      <c r="Y26" s="200"/>
      <c r="Z26" s="209"/>
      <c r="AA26" s="209"/>
      <c r="AB26" s="200"/>
      <c r="AC26" s="209"/>
    </row>
  </sheetData>
  <sheetProtection sheet="1" objects="1" scenarios="1"/>
  <mergeCells count="1">
    <mergeCell ref="S16:T16"/>
  </mergeCells>
  <pageMargins left="0.7" right="0.7" top="0.75" bottom="0.75" header="0.3" footer="0.3"/>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O34"/>
  <sheetViews>
    <sheetView topLeftCell="A17" workbookViewId="0">
      <selection activeCell="D9" sqref="D9"/>
    </sheetView>
  </sheetViews>
  <sheetFormatPr baseColWidth="10" defaultRowHeight="15" x14ac:dyDescent="0.25"/>
  <cols>
    <col min="1" max="1" width="14.81640625" customWidth="1"/>
    <col min="2" max="2" width="12.81640625" customWidth="1"/>
    <col min="3" max="3" width="12.453125" customWidth="1"/>
    <col min="5" max="5" width="12.90625" customWidth="1"/>
  </cols>
  <sheetData>
    <row r="1" spans="1:15" ht="15.6" x14ac:dyDescent="0.3">
      <c r="A1" s="777" t="s">
        <v>168</v>
      </c>
      <c r="B1" s="777"/>
      <c r="C1" s="777"/>
      <c r="D1" s="777"/>
      <c r="E1" s="777"/>
      <c r="F1" s="777"/>
      <c r="G1" s="777"/>
      <c r="H1" s="777"/>
      <c r="I1" s="777"/>
      <c r="J1" s="777"/>
      <c r="K1" s="777"/>
      <c r="L1" s="777"/>
    </row>
    <row r="3" spans="1:15" ht="16.2" thickBot="1" x14ac:dyDescent="0.35">
      <c r="A3" s="16" t="s">
        <v>163</v>
      </c>
    </row>
    <row r="4" spans="1:15" ht="16.8" thickTop="1" thickBot="1" x14ac:dyDescent="0.35">
      <c r="A4" s="778" t="s">
        <v>2</v>
      </c>
      <c r="B4" s="779"/>
      <c r="C4" s="341" t="s">
        <v>3</v>
      </c>
      <c r="D4" s="341" t="s">
        <v>4</v>
      </c>
      <c r="E4" s="341" t="s">
        <v>5</v>
      </c>
      <c r="F4" s="341" t="s">
        <v>6</v>
      </c>
      <c r="G4" s="341" t="s">
        <v>7</v>
      </c>
      <c r="H4" s="341" t="s">
        <v>8</v>
      </c>
      <c r="I4" s="341" t="s">
        <v>9</v>
      </c>
      <c r="J4" s="341" t="s">
        <v>10</v>
      </c>
      <c r="K4" s="341" t="s">
        <v>11</v>
      </c>
      <c r="L4" s="342" t="s">
        <v>12</v>
      </c>
    </row>
    <row r="5" spans="1:15" ht="25.5" customHeight="1" thickBot="1" x14ac:dyDescent="0.35">
      <c r="A5" s="343" t="s">
        <v>0</v>
      </c>
      <c r="B5" s="337" t="s">
        <v>153</v>
      </c>
      <c r="C5" s="344">
        <v>0.5</v>
      </c>
      <c r="D5" s="344">
        <v>1.8</v>
      </c>
      <c r="E5" s="344">
        <v>2.02</v>
      </c>
      <c r="F5" s="344">
        <v>2.23</v>
      </c>
      <c r="G5" s="344">
        <v>2.4500000000000002</v>
      </c>
      <c r="H5" s="344">
        <v>2.66</v>
      </c>
      <c r="I5" s="344">
        <v>2.86</v>
      </c>
      <c r="J5" s="344">
        <v>3.43</v>
      </c>
      <c r="K5" s="344">
        <v>4.01</v>
      </c>
      <c r="L5" s="336">
        <v>4.58</v>
      </c>
      <c r="N5" s="27"/>
      <c r="O5" s="59"/>
    </row>
    <row r="6" spans="1:15" ht="24.75" customHeight="1" thickBot="1" x14ac:dyDescent="0.35">
      <c r="A6" s="345" t="s">
        <v>0</v>
      </c>
      <c r="B6" s="346" t="s">
        <v>154</v>
      </c>
      <c r="C6" s="347">
        <f>C5-0.3</f>
        <v>0.2</v>
      </c>
      <c r="D6" s="347">
        <f t="shared" ref="D6:L6" si="0">D5-0.3</f>
        <v>1.5</v>
      </c>
      <c r="E6" s="347">
        <f t="shared" si="0"/>
        <v>1.72</v>
      </c>
      <c r="F6" s="347">
        <f>F5-0.3</f>
        <v>1.93</v>
      </c>
      <c r="G6" s="347">
        <f t="shared" si="0"/>
        <v>2.15</v>
      </c>
      <c r="H6" s="347">
        <f t="shared" si="0"/>
        <v>2.36</v>
      </c>
      <c r="I6" s="347">
        <f t="shared" si="0"/>
        <v>2.56</v>
      </c>
      <c r="J6" s="347">
        <f t="shared" si="0"/>
        <v>3.13</v>
      </c>
      <c r="K6" s="347">
        <f t="shared" si="0"/>
        <v>3.71</v>
      </c>
      <c r="L6" s="347">
        <f t="shared" si="0"/>
        <v>4.28</v>
      </c>
      <c r="N6" s="27"/>
      <c r="O6" s="59"/>
    </row>
    <row r="7" spans="1:15" ht="16.2" thickTop="1" thickBot="1" x14ac:dyDescent="0.3"/>
    <row r="8" spans="1:15" ht="51" customHeight="1" thickTop="1" thickBot="1" x14ac:dyDescent="0.3">
      <c r="B8" s="765"/>
      <c r="C8" s="702" t="s">
        <v>352</v>
      </c>
      <c r="D8" s="327">
        <v>0</v>
      </c>
      <c r="I8" s="702" t="s">
        <v>353</v>
      </c>
      <c r="J8" s="327">
        <v>1.77E-2</v>
      </c>
    </row>
    <row r="9" spans="1:15" ht="24.9" customHeight="1" thickTop="1" thickBot="1" x14ac:dyDescent="0.35">
      <c r="A9" s="16" t="s">
        <v>273</v>
      </c>
    </row>
    <row r="10" spans="1:15" ht="27" customHeight="1" thickTop="1" thickBot="1" x14ac:dyDescent="0.35">
      <c r="A10" s="780" t="s">
        <v>2</v>
      </c>
      <c r="B10" s="781"/>
      <c r="C10" s="364" t="s">
        <v>3</v>
      </c>
      <c r="D10" s="364" t="s">
        <v>4</v>
      </c>
      <c r="E10" s="364" t="s">
        <v>5</v>
      </c>
      <c r="F10" s="364" t="s">
        <v>6</v>
      </c>
      <c r="G10" s="364" t="s">
        <v>7</v>
      </c>
      <c r="H10" s="364" t="s">
        <v>8</v>
      </c>
      <c r="I10" s="364" t="s">
        <v>9</v>
      </c>
      <c r="J10" s="364" t="s">
        <v>10</v>
      </c>
      <c r="K10" s="364" t="s">
        <v>11</v>
      </c>
      <c r="L10" s="365" t="s">
        <v>12</v>
      </c>
    </row>
    <row r="11" spans="1:15" ht="24.9" customHeight="1" thickBot="1" x14ac:dyDescent="0.3">
      <c r="A11" s="357" t="s">
        <v>0</v>
      </c>
      <c r="B11" s="366" t="s">
        <v>153</v>
      </c>
      <c r="C11" s="367">
        <f>ROUND(C5+(C5*$D$8),2)</f>
        <v>0.5</v>
      </c>
      <c r="D11" s="367">
        <f t="shared" ref="D11:L11" si="1">ROUND(D5+(D5*$J$8),2)</f>
        <v>1.83</v>
      </c>
      <c r="E11" s="367">
        <f t="shared" si="1"/>
        <v>2.06</v>
      </c>
      <c r="F11" s="367">
        <f t="shared" si="1"/>
        <v>2.27</v>
      </c>
      <c r="G11" s="367">
        <f t="shared" si="1"/>
        <v>2.4900000000000002</v>
      </c>
      <c r="H11" s="367">
        <f t="shared" si="1"/>
        <v>2.71</v>
      </c>
      <c r="I11" s="367">
        <f t="shared" si="1"/>
        <v>2.91</v>
      </c>
      <c r="J11" s="367">
        <f t="shared" si="1"/>
        <v>3.49</v>
      </c>
      <c r="K11" s="367">
        <f t="shared" si="1"/>
        <v>4.08</v>
      </c>
      <c r="L11" s="368">
        <f t="shared" si="1"/>
        <v>4.66</v>
      </c>
    </row>
    <row r="12" spans="1:15" ht="24.9" customHeight="1" thickBot="1" x14ac:dyDescent="0.3">
      <c r="A12" s="369" t="s">
        <v>0</v>
      </c>
      <c r="B12" s="370" t="s">
        <v>154</v>
      </c>
      <c r="C12" s="371">
        <f>C11-0.3</f>
        <v>0.2</v>
      </c>
      <c r="D12" s="371">
        <f t="shared" ref="D12:L12" si="2">D11-0.3</f>
        <v>1.53</v>
      </c>
      <c r="E12" s="371">
        <f t="shared" si="2"/>
        <v>1.76</v>
      </c>
      <c r="F12" s="371">
        <f t="shared" si="2"/>
        <v>1.97</v>
      </c>
      <c r="G12" s="371">
        <f t="shared" si="2"/>
        <v>2.19</v>
      </c>
      <c r="H12" s="371">
        <f t="shared" si="2"/>
        <v>2.41</v>
      </c>
      <c r="I12" s="371">
        <f t="shared" si="2"/>
        <v>2.61</v>
      </c>
      <c r="J12" s="371">
        <f t="shared" si="2"/>
        <v>3.19</v>
      </c>
      <c r="K12" s="371">
        <f t="shared" si="2"/>
        <v>3.78</v>
      </c>
      <c r="L12" s="371">
        <f t="shared" si="2"/>
        <v>4.3600000000000003</v>
      </c>
    </row>
    <row r="13" spans="1:15" ht="15" customHeight="1" thickTop="1" x14ac:dyDescent="0.25"/>
    <row r="14" spans="1:15" ht="24" customHeight="1" thickBot="1" x14ac:dyDescent="0.3"/>
    <row r="15" spans="1:15" ht="48.75" customHeight="1" thickTop="1" thickBot="1" x14ac:dyDescent="0.3">
      <c r="E15" s="326" t="s">
        <v>164</v>
      </c>
      <c r="F15" s="327">
        <v>1.77E-2</v>
      </c>
    </row>
    <row r="16" spans="1:15" ht="24.9" customHeight="1" thickTop="1" thickBot="1" x14ac:dyDescent="0.35">
      <c r="A16" s="16" t="s">
        <v>156</v>
      </c>
      <c r="D16" s="322" t="s">
        <v>167</v>
      </c>
      <c r="F16" s="322" t="s">
        <v>157</v>
      </c>
    </row>
    <row r="17" spans="1:15" ht="24.9" customHeight="1" thickTop="1" thickBot="1" x14ac:dyDescent="0.3">
      <c r="A17" s="782" t="s">
        <v>38</v>
      </c>
      <c r="B17" s="783"/>
      <c r="C17" s="329" t="s">
        <v>158</v>
      </c>
      <c r="D17" s="374">
        <v>3.03</v>
      </c>
      <c r="F17" s="383">
        <f>ROUND(D17+(D17*$F$15),2)</f>
        <v>3.08</v>
      </c>
    </row>
    <row r="18" spans="1:15" ht="24.9" customHeight="1" thickTop="1" thickBot="1" x14ac:dyDescent="0.3">
      <c r="A18" s="775" t="s">
        <v>38</v>
      </c>
      <c r="B18" s="776"/>
      <c r="C18" s="328" t="s">
        <v>159</v>
      </c>
      <c r="D18" s="336">
        <v>4.79</v>
      </c>
      <c r="F18" s="383">
        <f t="shared" ref="F18:F24" si="3">ROUND(D18+(D18*$F$15),2)</f>
        <v>4.87</v>
      </c>
    </row>
    <row r="19" spans="1:15" ht="24.9" customHeight="1" thickTop="1" thickBot="1" x14ac:dyDescent="0.3">
      <c r="A19" s="775" t="s">
        <v>38</v>
      </c>
      <c r="B19" s="776"/>
      <c r="C19" s="103" t="s">
        <v>160</v>
      </c>
      <c r="D19" s="336">
        <v>5.94</v>
      </c>
      <c r="F19" s="383">
        <f t="shared" si="3"/>
        <v>6.05</v>
      </c>
    </row>
    <row r="20" spans="1:15" ht="24.9" customHeight="1" thickTop="1" thickBot="1" x14ac:dyDescent="0.3">
      <c r="A20" s="775" t="s">
        <v>1</v>
      </c>
      <c r="B20" s="776"/>
      <c r="C20" s="103"/>
      <c r="D20" s="336">
        <v>4.58</v>
      </c>
      <c r="F20" s="383">
        <f t="shared" si="3"/>
        <v>4.66</v>
      </c>
    </row>
    <row r="21" spans="1:15" ht="24.9" customHeight="1" thickTop="1" thickBot="1" x14ac:dyDescent="0.3">
      <c r="A21" s="773" t="s">
        <v>25</v>
      </c>
      <c r="B21" s="774"/>
      <c r="C21" s="103"/>
      <c r="D21" s="336">
        <v>7.07</v>
      </c>
      <c r="F21" s="383">
        <f t="shared" si="3"/>
        <v>7.2</v>
      </c>
    </row>
    <row r="22" spans="1:15" ht="24.9" customHeight="1" thickTop="1" thickBot="1" x14ac:dyDescent="0.3">
      <c r="A22" s="773" t="s">
        <v>171</v>
      </c>
      <c r="B22" s="774"/>
      <c r="C22" s="328"/>
      <c r="D22" s="336">
        <v>4.58</v>
      </c>
      <c r="F22" s="383">
        <f t="shared" si="3"/>
        <v>4.66</v>
      </c>
    </row>
    <row r="23" spans="1:15" ht="24.9" customHeight="1" thickTop="1" thickBot="1" x14ac:dyDescent="0.3">
      <c r="A23" s="775" t="s">
        <v>161</v>
      </c>
      <c r="B23" s="776"/>
      <c r="C23" s="328"/>
      <c r="D23" s="336">
        <v>4.28</v>
      </c>
      <c r="F23" s="383">
        <f>F24-0.3</f>
        <v>4.3600000000000003</v>
      </c>
      <c r="G23" s="428" t="s">
        <v>7</v>
      </c>
      <c r="H23" s="429" t="s">
        <v>183</v>
      </c>
      <c r="I23" s="430"/>
      <c r="J23" s="430"/>
      <c r="K23" s="430"/>
      <c r="L23" s="430"/>
      <c r="M23" s="430"/>
      <c r="N23" s="430"/>
      <c r="O23" s="7"/>
    </row>
    <row r="24" spans="1:15" ht="24.9" customHeight="1" thickTop="1" thickBot="1" x14ac:dyDescent="0.3">
      <c r="A24" s="775" t="s">
        <v>162</v>
      </c>
      <c r="B24" s="776"/>
      <c r="C24" s="328"/>
      <c r="D24" s="336">
        <v>4.58</v>
      </c>
      <c r="F24" s="383">
        <f t="shared" si="3"/>
        <v>4.66</v>
      </c>
      <c r="G24" s="428" t="s">
        <v>7</v>
      </c>
      <c r="H24" s="429" t="s">
        <v>183</v>
      </c>
      <c r="I24" s="430"/>
      <c r="J24" s="430"/>
      <c r="K24" s="430"/>
      <c r="L24" s="430"/>
      <c r="M24" s="430"/>
      <c r="N24" s="430"/>
      <c r="O24" s="7"/>
    </row>
    <row r="26" spans="1:15" ht="24.9" customHeight="1" thickBot="1" x14ac:dyDescent="0.35">
      <c r="A26" s="16" t="s">
        <v>165</v>
      </c>
    </row>
    <row r="27" spans="1:15" ht="24.9" customHeight="1" thickTop="1" thickBot="1" x14ac:dyDescent="0.3">
      <c r="A27" s="372" t="s">
        <v>0</v>
      </c>
      <c r="B27" s="373" t="s">
        <v>153</v>
      </c>
      <c r="C27" s="374">
        <v>3.43</v>
      </c>
    </row>
    <row r="28" spans="1:15" ht="24.9" customHeight="1" thickBot="1" x14ac:dyDescent="0.3">
      <c r="A28" s="375" t="s">
        <v>0</v>
      </c>
      <c r="B28" s="376" t="s">
        <v>154</v>
      </c>
      <c r="C28" s="348">
        <v>3.13</v>
      </c>
    </row>
    <row r="29" spans="1:15" ht="16.5" customHeight="1" thickTop="1" thickBot="1" x14ac:dyDescent="0.3">
      <c r="A29" s="19"/>
      <c r="B29" s="5"/>
      <c r="C29" s="5"/>
    </row>
    <row r="30" spans="1:15" ht="51.75" customHeight="1" thickTop="1" thickBot="1" x14ac:dyDescent="0.3">
      <c r="B30" s="326" t="s">
        <v>164</v>
      </c>
      <c r="C30" s="327">
        <v>1.77E-2</v>
      </c>
    </row>
    <row r="31" spans="1:15" ht="30" customHeight="1" thickTop="1" thickBot="1" x14ac:dyDescent="0.35">
      <c r="A31" s="16" t="s">
        <v>166</v>
      </c>
    </row>
    <row r="32" spans="1:15" ht="24.9" customHeight="1" thickTop="1" thickBot="1" x14ac:dyDescent="0.3">
      <c r="A32" s="377" t="s">
        <v>0</v>
      </c>
      <c r="B32" s="378" t="s">
        <v>153</v>
      </c>
      <c r="C32" s="379">
        <f>ROUND(C27+(C27*$C$30),2)</f>
        <v>3.49</v>
      </c>
      <c r="G32" s="435"/>
      <c r="H32" s="435"/>
    </row>
    <row r="33" spans="1:3" ht="24.9" customHeight="1" thickBot="1" x14ac:dyDescent="0.3">
      <c r="A33" s="380" t="s">
        <v>0</v>
      </c>
      <c r="B33" s="381" t="s">
        <v>154</v>
      </c>
      <c r="C33" s="382">
        <f>C32-0.3</f>
        <v>3.19</v>
      </c>
    </row>
    <row r="34" spans="1:3" ht="15.6" thickTop="1" x14ac:dyDescent="0.25"/>
  </sheetData>
  <protectedRanges>
    <protectedRange sqref="F23" name="Plage4"/>
    <protectedRange sqref="J8 D8" name="Plage1"/>
    <protectedRange sqref="C30" name="Plage3"/>
    <protectedRange sqref="F24" name="Plage5"/>
  </protectedRanges>
  <mergeCells count="11">
    <mergeCell ref="A22:B22"/>
    <mergeCell ref="A23:B23"/>
    <mergeCell ref="A24:B24"/>
    <mergeCell ref="A1:L1"/>
    <mergeCell ref="A21:B21"/>
    <mergeCell ref="A4:B4"/>
    <mergeCell ref="A10:B10"/>
    <mergeCell ref="A17:B17"/>
    <mergeCell ref="A18:B18"/>
    <mergeCell ref="A19:B19"/>
    <mergeCell ref="A20:B20"/>
  </mergeCells>
  <pageMargins left="0.7" right="0.7" top="0.75" bottom="0.75" header="0.3" footer="0.3"/>
  <pageSetup paperSize="9" scale="56" orientation="landscape" r:id="rId1"/>
  <ignoredErrors>
    <ignoredError sqref="F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R52"/>
  <sheetViews>
    <sheetView topLeftCell="A30" zoomScaleNormal="100" workbookViewId="0">
      <selection activeCell="H21" sqref="H21"/>
    </sheetView>
  </sheetViews>
  <sheetFormatPr baseColWidth="10" defaultRowHeight="15" x14ac:dyDescent="0.25"/>
  <cols>
    <col min="1" max="1" width="4.81640625" style="127" customWidth="1"/>
    <col min="2" max="2" width="25.6328125" customWidth="1"/>
    <col min="3" max="3" width="6.453125" customWidth="1"/>
    <col min="4" max="6" width="11.54296875" customWidth="1"/>
    <col min="8" max="10" width="11.54296875" customWidth="1"/>
    <col min="14" max="14" width="2.81640625" customWidth="1"/>
    <col min="15" max="15" width="11.54296875" style="144"/>
  </cols>
  <sheetData>
    <row r="1" spans="1:16" ht="15.6" x14ac:dyDescent="0.3">
      <c r="B1" s="16" t="s">
        <v>184</v>
      </c>
    </row>
    <row r="2" spans="1:16" x14ac:dyDescent="0.25">
      <c r="P2" s="55"/>
    </row>
    <row r="3" spans="1:16" x14ac:dyDescent="0.25">
      <c r="P3" s="55"/>
    </row>
    <row r="4" spans="1:16" ht="16.2" thickBot="1" x14ac:dyDescent="0.35">
      <c r="B4" s="16" t="s">
        <v>44</v>
      </c>
      <c r="P4" s="55"/>
    </row>
    <row r="5" spans="1:16" ht="16.8" thickTop="1" thickBot="1" x14ac:dyDescent="0.35">
      <c r="B5" s="349" t="s">
        <v>2</v>
      </c>
      <c r="C5" s="350"/>
      <c r="D5" s="351" t="s">
        <v>3</v>
      </c>
      <c r="E5" s="352" t="s">
        <v>4</v>
      </c>
      <c r="F5" s="352" t="s">
        <v>5</v>
      </c>
      <c r="G5" s="352" t="s">
        <v>6</v>
      </c>
      <c r="H5" s="352" t="s">
        <v>7</v>
      </c>
      <c r="I5" s="352" t="s">
        <v>8</v>
      </c>
      <c r="J5" s="352" t="s">
        <v>9</v>
      </c>
      <c r="K5" s="352" t="s">
        <v>10</v>
      </c>
      <c r="L5" s="352" t="s">
        <v>11</v>
      </c>
      <c r="M5" s="353" t="s">
        <v>12</v>
      </c>
      <c r="O5" s="145"/>
    </row>
    <row r="6" spans="1:16" ht="23.25" customHeight="1" thickTop="1" thickBot="1" x14ac:dyDescent="0.35">
      <c r="B6" s="354" t="s">
        <v>0</v>
      </c>
      <c r="C6" s="355"/>
      <c r="D6" s="356">
        <f>'Paramètres Tarifs'!C11</f>
        <v>0.5</v>
      </c>
      <c r="E6" s="356">
        <f>'Paramètres Tarifs'!D11</f>
        <v>1.83</v>
      </c>
      <c r="F6" s="356">
        <f>'Paramètres Tarifs'!E11</f>
        <v>2.06</v>
      </c>
      <c r="G6" s="356">
        <f>'Paramètres Tarifs'!F11</f>
        <v>2.27</v>
      </c>
      <c r="H6" s="356">
        <f>'Paramètres Tarifs'!G11</f>
        <v>2.4900000000000002</v>
      </c>
      <c r="I6" s="356">
        <f>'Paramètres Tarifs'!H11</f>
        <v>2.71</v>
      </c>
      <c r="J6" s="356">
        <f>'Paramètres Tarifs'!I11</f>
        <v>2.91</v>
      </c>
      <c r="K6" s="356">
        <f>'Paramètres Tarifs'!J11</f>
        <v>3.49</v>
      </c>
      <c r="L6" s="356">
        <f>'Paramètres Tarifs'!K11</f>
        <v>4.08</v>
      </c>
      <c r="M6" s="356">
        <f>'Paramètres Tarifs'!L11</f>
        <v>4.66</v>
      </c>
      <c r="O6" s="146"/>
      <c r="P6" s="59"/>
    </row>
    <row r="7" spans="1:16" ht="39" customHeight="1" thickBot="1" x14ac:dyDescent="0.3">
      <c r="B7" s="357" t="s">
        <v>46</v>
      </c>
      <c r="C7" s="358">
        <f>'Paramètres Tarifs'!C32</f>
        <v>3.49</v>
      </c>
      <c r="D7" s="359">
        <f>IF($C$7-D6&gt;0,$C$7-D6,0)</f>
        <v>2.99</v>
      </c>
      <c r="E7" s="359">
        <f t="shared" ref="E7:M7" si="0">IF($C$7-E6&gt;0,$C$7-E6,0)</f>
        <v>1.66</v>
      </c>
      <c r="F7" s="359">
        <f t="shared" si="0"/>
        <v>1.43</v>
      </c>
      <c r="G7" s="359">
        <f t="shared" si="0"/>
        <v>1.22</v>
      </c>
      <c r="H7" s="359">
        <f t="shared" si="0"/>
        <v>1</v>
      </c>
      <c r="I7" s="359">
        <f t="shared" si="0"/>
        <v>0.78</v>
      </c>
      <c r="J7" s="359">
        <f t="shared" si="0"/>
        <v>0.57999999999999996</v>
      </c>
      <c r="K7" s="359">
        <f t="shared" si="0"/>
        <v>0</v>
      </c>
      <c r="L7" s="359">
        <f t="shared" si="0"/>
        <v>0</v>
      </c>
      <c r="M7" s="359">
        <f t="shared" si="0"/>
        <v>0</v>
      </c>
      <c r="O7" s="146"/>
    </row>
    <row r="8" spans="1:16" ht="22.5" customHeight="1" thickBot="1" x14ac:dyDescent="0.3">
      <c r="A8" s="119"/>
      <c r="B8" s="357" t="s">
        <v>56</v>
      </c>
      <c r="C8" s="358"/>
      <c r="D8" s="359">
        <f>D7+D6</f>
        <v>3.49</v>
      </c>
      <c r="E8" s="359">
        <f t="shared" ref="E8:M8" si="1">E7+E6</f>
        <v>3.49</v>
      </c>
      <c r="F8" s="359">
        <f t="shared" si="1"/>
        <v>3.49</v>
      </c>
      <c r="G8" s="359">
        <f t="shared" si="1"/>
        <v>3.49</v>
      </c>
      <c r="H8" s="359">
        <f t="shared" si="1"/>
        <v>3.49</v>
      </c>
      <c r="I8" s="359">
        <f t="shared" si="1"/>
        <v>3.49</v>
      </c>
      <c r="J8" s="359">
        <f t="shared" si="1"/>
        <v>3.49</v>
      </c>
      <c r="K8" s="359">
        <f t="shared" si="1"/>
        <v>3.49</v>
      </c>
      <c r="L8" s="359">
        <f t="shared" si="1"/>
        <v>4.08</v>
      </c>
      <c r="M8" s="359">
        <f t="shared" si="1"/>
        <v>4.66</v>
      </c>
      <c r="O8" s="146"/>
    </row>
    <row r="9" spans="1:16" ht="26.25" customHeight="1" thickBot="1" x14ac:dyDescent="0.3">
      <c r="B9" s="360" t="s">
        <v>77</v>
      </c>
      <c r="C9" s="361"/>
      <c r="D9" s="359">
        <f>-IF(D6&gt;$C$7,$C$7-D6,0)</f>
        <v>0</v>
      </c>
      <c r="E9" s="359">
        <f t="shared" ref="E9:M9" si="2">-IF(E6&gt;$C$7,$C$7-E6,0)</f>
        <v>0</v>
      </c>
      <c r="F9" s="359">
        <f t="shared" si="2"/>
        <v>0</v>
      </c>
      <c r="G9" s="359">
        <f t="shared" si="2"/>
        <v>0</v>
      </c>
      <c r="H9" s="359">
        <f t="shared" si="2"/>
        <v>0</v>
      </c>
      <c r="I9" s="359">
        <f t="shared" si="2"/>
        <v>0</v>
      </c>
      <c r="J9" s="359">
        <f t="shared" si="2"/>
        <v>0</v>
      </c>
      <c r="K9" s="359">
        <f t="shared" si="2"/>
        <v>0</v>
      </c>
      <c r="L9" s="359">
        <f t="shared" si="2"/>
        <v>0.59</v>
      </c>
      <c r="M9" s="359">
        <f t="shared" si="2"/>
        <v>1.17</v>
      </c>
      <c r="O9" s="146"/>
    </row>
    <row r="10" spans="1:16" s="1" customFormat="1" ht="15.6" thickTop="1" x14ac:dyDescent="0.25">
      <c r="A10" s="128"/>
      <c r="B10" s="19"/>
      <c r="C10" s="5"/>
      <c r="D10" s="28"/>
      <c r="E10" s="28"/>
      <c r="F10" s="28"/>
      <c r="G10" s="28"/>
      <c r="H10" s="28"/>
      <c r="I10" s="28"/>
      <c r="J10" s="28"/>
      <c r="K10" s="28"/>
      <c r="L10" s="28"/>
      <c r="M10" s="28"/>
      <c r="O10" s="146"/>
    </row>
    <row r="11" spans="1:16" s="4" customFormat="1" ht="21" customHeight="1" thickBot="1" x14ac:dyDescent="0.35">
      <c r="A11" s="129"/>
      <c r="B11" s="16" t="s">
        <v>45</v>
      </c>
      <c r="D11" s="28"/>
      <c r="E11" s="28"/>
      <c r="F11" s="28"/>
      <c r="G11" s="28"/>
      <c r="H11" s="28"/>
      <c r="I11" s="28"/>
      <c r="J11" s="28"/>
      <c r="K11" s="28"/>
      <c r="L11" s="61"/>
      <c r="M11" s="61"/>
      <c r="O11" s="147"/>
    </row>
    <row r="12" spans="1:16" ht="16.2" thickTop="1" thickBot="1" x14ac:dyDescent="0.3">
      <c r="B12" s="122" t="s">
        <v>43</v>
      </c>
      <c r="C12" s="123">
        <v>0.03</v>
      </c>
      <c r="D12" s="38"/>
      <c r="E12" s="38"/>
      <c r="F12" s="38"/>
      <c r="G12" s="38"/>
      <c r="H12" s="38"/>
      <c r="I12" s="38"/>
      <c r="J12" s="38"/>
      <c r="K12" s="38"/>
    </row>
    <row r="13" spans="1:16" ht="40.200000000000003" thickBot="1" x14ac:dyDescent="0.3">
      <c r="B13" s="62" t="s">
        <v>54</v>
      </c>
      <c r="C13" s="63"/>
      <c r="D13" s="38" t="s">
        <v>60</v>
      </c>
      <c r="E13" s="38"/>
      <c r="F13" s="38"/>
      <c r="G13" s="38"/>
      <c r="H13" s="38"/>
      <c r="I13" s="38"/>
      <c r="J13" s="38"/>
      <c r="K13" s="38"/>
    </row>
    <row r="14" spans="1:16" ht="27.75" customHeight="1" thickBot="1" x14ac:dyDescent="0.3">
      <c r="B14" s="124" t="s">
        <v>78</v>
      </c>
      <c r="C14" s="125"/>
      <c r="D14" s="38"/>
      <c r="E14" s="38"/>
      <c r="F14" s="38"/>
      <c r="G14" s="38"/>
      <c r="H14" s="38"/>
      <c r="I14" s="38"/>
      <c r="J14" s="38"/>
      <c r="K14" s="38"/>
    </row>
    <row r="15" spans="1:16" s="4" customFormat="1" ht="27.75" customHeight="1" x14ac:dyDescent="0.25">
      <c r="A15" s="129"/>
      <c r="B15" s="784" t="s">
        <v>95</v>
      </c>
      <c r="C15" s="784"/>
      <c r="O15" s="147"/>
    </row>
    <row r="16" spans="1:16" ht="16.2" thickBot="1" x14ac:dyDescent="0.35">
      <c r="B16" s="16"/>
    </row>
    <row r="17" spans="1:18" s="67" customFormat="1" ht="55.5" customHeight="1" thickTop="1" thickBot="1" x14ac:dyDescent="0.3">
      <c r="A17" s="130"/>
      <c r="D17" s="83" t="s">
        <v>94</v>
      </c>
      <c r="E17" s="121"/>
      <c r="G17" s="83" t="s">
        <v>96</v>
      </c>
      <c r="H17" s="80"/>
      <c r="J17" s="83" t="s">
        <v>97</v>
      </c>
      <c r="K17" s="80"/>
      <c r="M17" s="83" t="s">
        <v>101</v>
      </c>
      <c r="N17" s="69"/>
      <c r="O17" s="152">
        <f>+K17+H17+E17</f>
        <v>0</v>
      </c>
    </row>
    <row r="18" spans="1:18" ht="16.8" thickTop="1" thickBot="1" x14ac:dyDescent="0.35">
      <c r="B18" s="14" t="s">
        <v>2</v>
      </c>
      <c r="C18" s="13"/>
      <c r="D18" s="12" t="s">
        <v>3</v>
      </c>
      <c r="E18" s="12" t="s">
        <v>4</v>
      </c>
      <c r="F18" s="12" t="s">
        <v>5</v>
      </c>
      <c r="G18" s="12" t="s">
        <v>6</v>
      </c>
      <c r="H18" s="12" t="s">
        <v>7</v>
      </c>
      <c r="I18" s="12" t="s">
        <v>8</v>
      </c>
      <c r="J18" s="12" t="s">
        <v>9</v>
      </c>
      <c r="K18" s="12" t="s">
        <v>10</v>
      </c>
      <c r="L18" s="12" t="s">
        <v>11</v>
      </c>
      <c r="M18" s="58" t="s">
        <v>12</v>
      </c>
      <c r="O18" s="148" t="s">
        <v>21</v>
      </c>
    </row>
    <row r="19" spans="1:18" s="40" customFormat="1" ht="24" customHeight="1" thickTop="1" thickBot="1" x14ac:dyDescent="0.35">
      <c r="A19" s="789" t="s">
        <v>19</v>
      </c>
      <c r="B19" s="64" t="s">
        <v>24</v>
      </c>
      <c r="C19" s="65"/>
      <c r="D19" s="77"/>
      <c r="E19" s="77"/>
      <c r="F19" s="77"/>
      <c r="G19" s="77"/>
      <c r="H19" s="77"/>
      <c r="I19" s="77"/>
      <c r="J19" s="77"/>
      <c r="K19" s="77"/>
      <c r="L19" s="77"/>
      <c r="M19" s="77"/>
      <c r="O19" s="173">
        <f t="shared" ref="O19:O25" si="3">SUM(D19:M19)</f>
        <v>0</v>
      </c>
    </row>
    <row r="20" spans="1:18" ht="24.75" customHeight="1" thickBot="1" x14ac:dyDescent="0.3">
      <c r="A20" s="790"/>
      <c r="B20" s="20" t="s">
        <v>61</v>
      </c>
      <c r="C20" s="30"/>
      <c r="D20" s="31"/>
      <c r="E20" s="180"/>
      <c r="F20" s="180"/>
      <c r="G20" s="180"/>
      <c r="H20" s="180"/>
      <c r="I20" s="180"/>
      <c r="J20" s="180"/>
      <c r="K20" s="180"/>
      <c r="L20" s="180"/>
      <c r="M20" s="180"/>
      <c r="O20" s="175">
        <f t="shared" si="3"/>
        <v>0</v>
      </c>
    </row>
    <row r="21" spans="1:18" s="7" customFormat="1" ht="25.5" customHeight="1" thickBot="1" x14ac:dyDescent="0.3">
      <c r="A21" s="790"/>
      <c r="B21" s="22" t="s">
        <v>23</v>
      </c>
      <c r="C21" s="11"/>
      <c r="D21" s="72"/>
      <c r="E21" s="386"/>
      <c r="F21" s="386"/>
      <c r="G21" s="386"/>
      <c r="H21" s="386"/>
      <c r="I21" s="386"/>
      <c r="J21" s="386"/>
      <c r="K21" s="386"/>
      <c r="L21" s="386"/>
      <c r="M21" s="386"/>
      <c r="O21" s="174">
        <f t="shared" si="3"/>
        <v>0</v>
      </c>
      <c r="P21" s="118"/>
    </row>
    <row r="22" spans="1:18" ht="19.5" customHeight="1" thickBot="1" x14ac:dyDescent="0.3">
      <c r="A22" s="790"/>
      <c r="B22" s="20" t="s">
        <v>57</v>
      </c>
      <c r="C22" s="11"/>
      <c r="D22" s="18">
        <f t="shared" ref="D22:M22" si="4">IF(D20=0,D21*D8,D20*D8)</f>
        <v>0</v>
      </c>
      <c r="E22" s="18">
        <f t="shared" si="4"/>
        <v>0</v>
      </c>
      <c r="F22" s="18">
        <f t="shared" si="4"/>
        <v>0</v>
      </c>
      <c r="G22" s="18">
        <f t="shared" si="4"/>
        <v>0</v>
      </c>
      <c r="H22" s="18">
        <f t="shared" si="4"/>
        <v>0</v>
      </c>
      <c r="I22" s="18">
        <f t="shared" si="4"/>
        <v>0</v>
      </c>
      <c r="J22" s="18">
        <f t="shared" si="4"/>
        <v>0</v>
      </c>
      <c r="K22" s="18">
        <f t="shared" si="4"/>
        <v>0</v>
      </c>
      <c r="L22" s="18">
        <f t="shared" si="4"/>
        <v>0</v>
      </c>
      <c r="M22" s="18">
        <f t="shared" si="4"/>
        <v>0</v>
      </c>
      <c r="O22" s="24">
        <f t="shared" si="3"/>
        <v>0</v>
      </c>
      <c r="P22" s="3"/>
    </row>
    <row r="23" spans="1:18" ht="15.6" thickBot="1" x14ac:dyDescent="0.3">
      <c r="A23" s="790"/>
      <c r="B23" s="20" t="s">
        <v>17</v>
      </c>
      <c r="C23" s="11"/>
      <c r="D23" s="18">
        <f t="shared" ref="D23:J23" si="5">IF(D20=0,D21*D7,D20*D7)</f>
        <v>0</v>
      </c>
      <c r="E23" s="18">
        <f t="shared" si="5"/>
        <v>0</v>
      </c>
      <c r="F23" s="18">
        <f t="shared" si="5"/>
        <v>0</v>
      </c>
      <c r="G23" s="18">
        <f t="shared" si="5"/>
        <v>0</v>
      </c>
      <c r="H23" s="18">
        <f t="shared" si="5"/>
        <v>0</v>
      </c>
      <c r="I23" s="18">
        <f t="shared" si="5"/>
        <v>0</v>
      </c>
      <c r="J23" s="18">
        <f t="shared" si="5"/>
        <v>0</v>
      </c>
      <c r="K23" s="71"/>
      <c r="L23" s="71"/>
      <c r="M23" s="71"/>
      <c r="O23" s="24">
        <f t="shared" si="3"/>
        <v>0</v>
      </c>
      <c r="P23" s="60"/>
      <c r="Q23" s="3"/>
    </row>
    <row r="24" spans="1:18" ht="20.25" customHeight="1" thickBot="1" x14ac:dyDescent="0.3">
      <c r="A24" s="791"/>
      <c r="B24" s="20" t="s">
        <v>62</v>
      </c>
      <c r="C24" s="11"/>
      <c r="D24" s="18">
        <f t="shared" ref="D24:M24" si="6">IF(D20=0,D21*D6,D20*D6)</f>
        <v>0</v>
      </c>
      <c r="E24" s="18">
        <f t="shared" si="6"/>
        <v>0</v>
      </c>
      <c r="F24" s="18">
        <f t="shared" si="6"/>
        <v>0</v>
      </c>
      <c r="G24" s="18">
        <f t="shared" si="6"/>
        <v>0</v>
      </c>
      <c r="H24" s="18">
        <f t="shared" si="6"/>
        <v>0</v>
      </c>
      <c r="I24" s="18">
        <f t="shared" si="6"/>
        <v>0</v>
      </c>
      <c r="J24" s="18">
        <f t="shared" si="6"/>
        <v>0</v>
      </c>
      <c r="K24" s="18">
        <f t="shared" si="6"/>
        <v>0</v>
      </c>
      <c r="L24" s="18">
        <f t="shared" si="6"/>
        <v>0</v>
      </c>
      <c r="M24" s="18">
        <f t="shared" si="6"/>
        <v>0</v>
      </c>
      <c r="O24" s="24">
        <f t="shared" si="3"/>
        <v>0</v>
      </c>
      <c r="Q24" s="3"/>
      <c r="R24" s="3"/>
    </row>
    <row r="25" spans="1:18" ht="22.5" customHeight="1" thickBot="1" x14ac:dyDescent="0.3">
      <c r="A25" s="131"/>
      <c r="B25" s="22" t="s">
        <v>66</v>
      </c>
      <c r="C25" s="11"/>
      <c r="D25" s="18">
        <f>+D24+D23</f>
        <v>0</v>
      </c>
      <c r="E25" s="18">
        <f t="shared" ref="E25:M25" si="7">+E24+E23</f>
        <v>0</v>
      </c>
      <c r="F25" s="18">
        <f t="shared" si="7"/>
        <v>0</v>
      </c>
      <c r="G25" s="18">
        <f>+G24+G23</f>
        <v>0</v>
      </c>
      <c r="H25" s="18">
        <f t="shared" si="7"/>
        <v>0</v>
      </c>
      <c r="I25" s="18">
        <f t="shared" si="7"/>
        <v>0</v>
      </c>
      <c r="J25" s="18">
        <f t="shared" si="7"/>
        <v>0</v>
      </c>
      <c r="K25" s="76">
        <f t="shared" si="7"/>
        <v>0</v>
      </c>
      <c r="L25" s="76">
        <f t="shared" si="7"/>
        <v>0</v>
      </c>
      <c r="M25" s="76">
        <f t="shared" si="7"/>
        <v>0</v>
      </c>
      <c r="O25" s="24">
        <f t="shared" si="3"/>
        <v>0</v>
      </c>
      <c r="P25" s="3"/>
      <c r="Q25" s="3"/>
      <c r="R25" s="3"/>
    </row>
    <row r="26" spans="1:18" x14ac:dyDescent="0.25">
      <c r="D26" s="3"/>
      <c r="E26" s="3"/>
      <c r="F26" s="3"/>
      <c r="G26" s="3"/>
      <c r="H26" s="3"/>
      <c r="I26" s="3"/>
      <c r="J26" s="3"/>
      <c r="K26" s="3"/>
      <c r="L26" s="3"/>
      <c r="M26" s="3"/>
      <c r="O26" s="3"/>
      <c r="P26" s="3"/>
    </row>
    <row r="27" spans="1:18" ht="15.6" thickBot="1" x14ac:dyDescent="0.3">
      <c r="O27" s="3"/>
      <c r="P27" s="3"/>
    </row>
    <row r="28" spans="1:18" s="7" customFormat="1" ht="28.5" customHeight="1" thickBot="1" x14ac:dyDescent="0.3">
      <c r="A28" s="789" t="s">
        <v>29</v>
      </c>
      <c r="B28" s="22" t="s">
        <v>39</v>
      </c>
      <c r="C28" s="11"/>
      <c r="D28" s="44">
        <f t="shared" ref="D28:J28" si="8">D21</f>
        <v>0</v>
      </c>
      <c r="E28" s="44">
        <f>E21</f>
        <v>0</v>
      </c>
      <c r="F28" s="44">
        <f t="shared" si="8"/>
        <v>0</v>
      </c>
      <c r="G28" s="44">
        <f t="shared" si="8"/>
        <v>0</v>
      </c>
      <c r="H28" s="44">
        <f t="shared" si="8"/>
        <v>0</v>
      </c>
      <c r="I28" s="44">
        <f t="shared" si="8"/>
        <v>0</v>
      </c>
      <c r="J28" s="44">
        <f t="shared" si="8"/>
        <v>0</v>
      </c>
      <c r="K28" s="71"/>
      <c r="L28" s="71"/>
      <c r="M28" s="71"/>
      <c r="O28" s="175">
        <f t="shared" ref="O28:O33" si="9">SUM(D28:M28)</f>
        <v>0</v>
      </c>
      <c r="P28" s="73"/>
    </row>
    <row r="29" spans="1:18" s="74" customFormat="1" ht="30.75" customHeight="1" thickBot="1" x14ac:dyDescent="0.3">
      <c r="A29" s="791"/>
      <c r="B29" s="22" t="s">
        <v>47</v>
      </c>
      <c r="C29" s="11"/>
      <c r="D29" s="18">
        <f t="shared" ref="D29:J29" si="10">D28*D7</f>
        <v>0</v>
      </c>
      <c r="E29" s="18">
        <f t="shared" si="10"/>
        <v>0</v>
      </c>
      <c r="F29" s="18">
        <f t="shared" si="10"/>
        <v>0</v>
      </c>
      <c r="G29" s="18">
        <f t="shared" si="10"/>
        <v>0</v>
      </c>
      <c r="H29" s="18">
        <f t="shared" si="10"/>
        <v>0</v>
      </c>
      <c r="I29" s="18">
        <f t="shared" si="10"/>
        <v>0</v>
      </c>
      <c r="J29" s="18">
        <f t="shared" si="10"/>
        <v>0</v>
      </c>
      <c r="K29" s="71"/>
      <c r="L29" s="71"/>
      <c r="M29" s="71"/>
      <c r="N29" s="49"/>
      <c r="O29" s="24">
        <f t="shared" si="9"/>
        <v>0</v>
      </c>
      <c r="Q29" s="75"/>
    </row>
    <row r="30" spans="1:18" ht="15.6" thickBot="1" x14ac:dyDescent="0.3">
      <c r="O30" s="3"/>
    </row>
    <row r="31" spans="1:18" ht="21.75" customHeight="1" thickBot="1" x14ac:dyDescent="0.3">
      <c r="A31" s="131"/>
      <c r="B31" s="22" t="s">
        <v>58</v>
      </c>
      <c r="C31" s="11"/>
      <c r="D31" s="18">
        <f>D29+D24</f>
        <v>0</v>
      </c>
      <c r="E31" s="18">
        <f t="shared" ref="E31:M31" si="11">E29+E24</f>
        <v>0</v>
      </c>
      <c r="F31" s="18">
        <f t="shared" si="11"/>
        <v>0</v>
      </c>
      <c r="G31" s="18">
        <f t="shared" si="11"/>
        <v>0</v>
      </c>
      <c r="H31" s="18">
        <f t="shared" si="11"/>
        <v>0</v>
      </c>
      <c r="I31" s="18">
        <f t="shared" si="11"/>
        <v>0</v>
      </c>
      <c r="J31" s="18">
        <f t="shared" si="11"/>
        <v>0</v>
      </c>
      <c r="K31" s="18">
        <f t="shared" si="11"/>
        <v>0</v>
      </c>
      <c r="L31" s="18">
        <f t="shared" si="11"/>
        <v>0</v>
      </c>
      <c r="M31" s="18">
        <f t="shared" si="11"/>
        <v>0</v>
      </c>
      <c r="O31" s="24">
        <f t="shared" si="9"/>
        <v>0</v>
      </c>
      <c r="Q31" s="3"/>
    </row>
    <row r="32" spans="1:18" ht="15.6" thickBot="1" x14ac:dyDescent="0.3">
      <c r="O32" s="3"/>
    </row>
    <row r="33" spans="1:17" ht="37.5" customHeight="1" thickBot="1" x14ac:dyDescent="0.3">
      <c r="A33" s="131"/>
      <c r="B33" s="155" t="s">
        <v>76</v>
      </c>
      <c r="C33" s="156" t="s">
        <v>75</v>
      </c>
      <c r="D33" s="86">
        <f>IF($C$14&gt;$C$7,D21*($C$14-$C$7),0)</f>
        <v>0</v>
      </c>
      <c r="E33" s="86">
        <f t="shared" ref="E33:M33" si="12">IF($C$14&gt;$C$7,E21*($C$14-$C$7),0)</f>
        <v>0</v>
      </c>
      <c r="F33" s="86">
        <f t="shared" si="12"/>
        <v>0</v>
      </c>
      <c r="G33" s="86">
        <f t="shared" si="12"/>
        <v>0</v>
      </c>
      <c r="H33" s="86">
        <f t="shared" si="12"/>
        <v>0</v>
      </c>
      <c r="I33" s="86">
        <f t="shared" si="12"/>
        <v>0</v>
      </c>
      <c r="J33" s="86">
        <f t="shared" si="12"/>
        <v>0</v>
      </c>
      <c r="K33" s="86">
        <f t="shared" si="12"/>
        <v>0</v>
      </c>
      <c r="L33" s="86">
        <f t="shared" si="12"/>
        <v>0</v>
      </c>
      <c r="M33" s="86">
        <f t="shared" si="12"/>
        <v>0</v>
      </c>
      <c r="N33" s="84"/>
      <c r="O33" s="82">
        <f t="shared" si="9"/>
        <v>0</v>
      </c>
      <c r="Q33" s="3"/>
    </row>
    <row r="34" spans="1:17" ht="15.6" thickBot="1" x14ac:dyDescent="0.3">
      <c r="O34" s="3"/>
    </row>
    <row r="35" spans="1:17" s="38" customFormat="1" ht="21" customHeight="1" thickBot="1" x14ac:dyDescent="0.3">
      <c r="A35" s="132"/>
      <c r="B35" s="22" t="s">
        <v>72</v>
      </c>
      <c r="C35" s="26"/>
      <c r="D35" s="18">
        <f>+D31+D33</f>
        <v>0</v>
      </c>
      <c r="E35" s="18">
        <f t="shared" ref="E35:M35" si="13">+E31+E33</f>
        <v>0</v>
      </c>
      <c r="F35" s="18">
        <f t="shared" si="13"/>
        <v>0</v>
      </c>
      <c r="G35" s="18">
        <f t="shared" si="13"/>
        <v>0</v>
      </c>
      <c r="H35" s="18">
        <f t="shared" si="13"/>
        <v>0</v>
      </c>
      <c r="I35" s="18">
        <f t="shared" si="13"/>
        <v>0</v>
      </c>
      <c r="J35" s="18">
        <f t="shared" si="13"/>
        <v>0</v>
      </c>
      <c r="K35" s="18">
        <f t="shared" si="13"/>
        <v>0</v>
      </c>
      <c r="L35" s="18">
        <f t="shared" si="13"/>
        <v>0</v>
      </c>
      <c r="M35" s="18">
        <f t="shared" si="13"/>
        <v>0</v>
      </c>
      <c r="O35" s="24">
        <f>SUM(D35:M35)</f>
        <v>0</v>
      </c>
    </row>
    <row r="36" spans="1:17" x14ac:dyDescent="0.25">
      <c r="O36" s="3"/>
    </row>
    <row r="37" spans="1:17" ht="15.6" thickBot="1" x14ac:dyDescent="0.3">
      <c r="O37" s="3"/>
    </row>
    <row r="38" spans="1:17" ht="19.5" customHeight="1" thickBot="1" x14ac:dyDescent="0.3">
      <c r="A38" s="131"/>
      <c r="I38" s="36" t="s">
        <v>52</v>
      </c>
      <c r="J38" s="37"/>
      <c r="K38" s="78"/>
      <c r="L38" s="113" t="s">
        <v>74</v>
      </c>
      <c r="M38" s="111">
        <f>M9*M21+L9*L21+K9*K21+J9*J21+I9*I21+H9*H21+G9*G21+F9*F21+E9*E21+D9*D21</f>
        <v>0</v>
      </c>
      <c r="O38" s="24">
        <f>M38</f>
        <v>0</v>
      </c>
      <c r="P38" s="55"/>
      <c r="Q38" s="3"/>
    </row>
    <row r="39" spans="1:17" ht="15.6" thickBot="1" x14ac:dyDescent="0.3">
      <c r="O39" s="3"/>
      <c r="P39" s="55"/>
    </row>
    <row r="40" spans="1:17" ht="15.75" customHeight="1" thickBot="1" x14ac:dyDescent="0.3">
      <c r="A40" s="131"/>
      <c r="I40" s="785" t="s">
        <v>22</v>
      </c>
      <c r="J40" s="792"/>
      <c r="K40" s="79">
        <f>C12</f>
        <v>0.03</v>
      </c>
      <c r="L40" s="113" t="s">
        <v>74</v>
      </c>
      <c r="M40" s="111">
        <f>O21*C7</f>
        <v>0</v>
      </c>
      <c r="O40" s="24">
        <f>M40*C12</f>
        <v>0</v>
      </c>
      <c r="P40" s="55"/>
      <c r="Q40" s="3"/>
    </row>
    <row r="41" spans="1:17" ht="15.6" thickBot="1" x14ac:dyDescent="0.3">
      <c r="L41" s="7"/>
      <c r="O41" s="3"/>
    </row>
    <row r="42" spans="1:17" ht="43.5" customHeight="1" thickBot="1" x14ac:dyDescent="0.3">
      <c r="I42" s="785" t="s">
        <v>54</v>
      </c>
      <c r="J42" s="792"/>
      <c r="K42" s="112">
        <f>C13</f>
        <v>0</v>
      </c>
      <c r="L42" s="113" t="s">
        <v>74</v>
      </c>
      <c r="M42" s="111">
        <f>O31-O38</f>
        <v>0</v>
      </c>
      <c r="O42" s="24">
        <f>M42*C13</f>
        <v>0</v>
      </c>
    </row>
    <row r="43" spans="1:17" ht="15.6" thickBot="1" x14ac:dyDescent="0.3">
      <c r="O43" s="3"/>
    </row>
    <row r="44" spans="1:17" ht="15.6" thickBot="1" x14ac:dyDescent="0.3">
      <c r="I44" s="785" t="s">
        <v>63</v>
      </c>
      <c r="J44" s="786"/>
      <c r="K44" s="786"/>
      <c r="L44" s="786"/>
      <c r="M44" s="85"/>
      <c r="O44" s="24">
        <f>O35-(O38+O40+O42)</f>
        <v>0</v>
      </c>
    </row>
    <row r="45" spans="1:17" ht="15.6" thickBot="1" x14ac:dyDescent="0.3">
      <c r="I45" s="2"/>
      <c r="J45" s="2"/>
      <c r="K45" s="2"/>
      <c r="L45" s="2"/>
      <c r="O45" s="3"/>
    </row>
    <row r="46" spans="1:17" ht="15.6" thickBot="1" x14ac:dyDescent="0.3">
      <c r="I46" s="785" t="s">
        <v>65</v>
      </c>
      <c r="J46" s="786"/>
      <c r="K46" s="786"/>
      <c r="L46" s="786"/>
      <c r="M46" s="79"/>
      <c r="O46" s="24" t="e">
        <f>O44/O20</f>
        <v>#DIV/0!</v>
      </c>
      <c r="P46" s="3"/>
    </row>
    <row r="47" spans="1:17" ht="15.6" thickBot="1" x14ac:dyDescent="0.3">
      <c r="O47" s="3"/>
    </row>
    <row r="48" spans="1:17" ht="16.2" thickBot="1" x14ac:dyDescent="0.35">
      <c r="I48" s="787" t="s">
        <v>98</v>
      </c>
      <c r="J48" s="788"/>
      <c r="K48" s="788"/>
      <c r="L48" s="788"/>
      <c r="M48" s="87"/>
      <c r="N48" s="88"/>
      <c r="O48" s="89">
        <f>O25-O31</f>
        <v>0</v>
      </c>
    </row>
    <row r="50" spans="2:13" x14ac:dyDescent="0.25">
      <c r="B50" s="90" t="s">
        <v>105</v>
      </c>
    </row>
    <row r="51" spans="2:13" x14ac:dyDescent="0.25">
      <c r="L51" s="3"/>
    </row>
    <row r="52" spans="2:13" x14ac:dyDescent="0.25">
      <c r="M52" s="3"/>
    </row>
  </sheetData>
  <sheetProtection sheet="1" objects="1" scenarios="1"/>
  <protectedRanges>
    <protectedRange sqref="D19:M19" name="Plage6"/>
    <protectedRange sqref="H17" name="Plage4"/>
    <protectedRange sqref="D20:M21" name="Plage2"/>
    <protectedRange sqref="C12:C14" name="Plage1"/>
    <protectedRange sqref="E17" name="Plage3"/>
    <protectedRange sqref="K17" name="Plage5"/>
  </protectedRanges>
  <mergeCells count="8">
    <mergeCell ref="B15:C15"/>
    <mergeCell ref="I44:L44"/>
    <mergeCell ref="I46:L46"/>
    <mergeCell ref="I48:L48"/>
    <mergeCell ref="A19:A24"/>
    <mergeCell ref="A28:A29"/>
    <mergeCell ref="I40:J40"/>
    <mergeCell ref="I42:J42"/>
  </mergeCells>
  <pageMargins left="0.7" right="0.7" top="0.75" bottom="0.75" header="0.3" footer="0.3"/>
  <pageSetup paperSize="9" scale="46" fitToWidth="0"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2"/>
  <sheetViews>
    <sheetView topLeftCell="A28" workbookViewId="0">
      <selection activeCell="D7" sqref="D7"/>
    </sheetView>
  </sheetViews>
  <sheetFormatPr baseColWidth="10" defaultColWidth="11.54296875" defaultRowHeight="15" x14ac:dyDescent="0.25"/>
  <cols>
    <col min="1" max="1" width="4.08984375" style="127" customWidth="1"/>
    <col min="2" max="2" width="25.6328125" customWidth="1"/>
    <col min="3" max="3" width="6.453125" customWidth="1"/>
    <col min="14" max="14" width="2.81640625" customWidth="1"/>
  </cols>
  <sheetData>
    <row r="1" spans="1:16" ht="15.6" x14ac:dyDescent="0.3">
      <c r="B1" s="16" t="s">
        <v>185</v>
      </c>
    </row>
    <row r="2" spans="1:16" x14ac:dyDescent="0.25">
      <c r="P2" s="55"/>
    </row>
    <row r="3" spans="1:16" x14ac:dyDescent="0.25">
      <c r="P3" s="55"/>
    </row>
    <row r="4" spans="1:16" ht="16.2" thickBot="1" x14ac:dyDescent="0.35">
      <c r="B4" s="16" t="s">
        <v>44</v>
      </c>
      <c r="P4" s="55"/>
    </row>
    <row r="5" spans="1:16" ht="16.8" thickTop="1" thickBot="1" x14ac:dyDescent="0.35">
      <c r="B5" s="349" t="s">
        <v>2</v>
      </c>
      <c r="C5" s="350"/>
      <c r="D5" s="351" t="s">
        <v>3</v>
      </c>
      <c r="E5" s="352" t="s">
        <v>4</v>
      </c>
      <c r="F5" s="352" t="s">
        <v>5</v>
      </c>
      <c r="G5" s="352" t="s">
        <v>6</v>
      </c>
      <c r="H5" s="352" t="s">
        <v>7</v>
      </c>
      <c r="I5" s="352" t="s">
        <v>8</v>
      </c>
      <c r="J5" s="352" t="s">
        <v>9</v>
      </c>
      <c r="K5" s="352" t="s">
        <v>10</v>
      </c>
      <c r="L5" s="352" t="s">
        <v>11</v>
      </c>
      <c r="M5" s="353" t="s">
        <v>12</v>
      </c>
      <c r="O5" s="9"/>
    </row>
    <row r="6" spans="1:16" ht="23.25" customHeight="1" thickTop="1" thickBot="1" x14ac:dyDescent="0.35">
      <c r="B6" s="354" t="s">
        <v>0</v>
      </c>
      <c r="C6" s="355"/>
      <c r="D6" s="356">
        <f>'Paramètres Tarifs'!C11</f>
        <v>0.5</v>
      </c>
      <c r="E6" s="356">
        <f>'Paramètres Tarifs'!D11</f>
        <v>1.83</v>
      </c>
      <c r="F6" s="356">
        <f>'Paramètres Tarifs'!E11</f>
        <v>2.06</v>
      </c>
      <c r="G6" s="356">
        <f>'Paramètres Tarifs'!F11</f>
        <v>2.27</v>
      </c>
      <c r="H6" s="356">
        <f>'Paramètres Tarifs'!G11</f>
        <v>2.4900000000000002</v>
      </c>
      <c r="I6" s="356">
        <f>'Paramètres Tarifs'!H11</f>
        <v>2.71</v>
      </c>
      <c r="J6" s="356">
        <f>'Paramètres Tarifs'!I11</f>
        <v>2.91</v>
      </c>
      <c r="K6" s="356">
        <f>'Paramètres Tarifs'!J11</f>
        <v>3.49</v>
      </c>
      <c r="L6" s="356">
        <f>'Paramètres Tarifs'!K11</f>
        <v>4.08</v>
      </c>
      <c r="M6" s="356">
        <f>'Paramètres Tarifs'!L11</f>
        <v>4.66</v>
      </c>
      <c r="O6" s="27"/>
      <c r="P6" s="59"/>
    </row>
    <row r="7" spans="1:16" ht="39" customHeight="1" thickBot="1" x14ac:dyDescent="0.3">
      <c r="B7" s="357" t="s">
        <v>46</v>
      </c>
      <c r="C7" s="358">
        <f>'Paramètres Tarifs'!C32</f>
        <v>3.49</v>
      </c>
      <c r="D7" s="359">
        <f>IF($C$7-D6&gt;0,$C$7-D6,0)</f>
        <v>2.99</v>
      </c>
      <c r="E7" s="359">
        <f t="shared" ref="E7:M7" si="0">IF($C$7-E6&gt;0,$C$7-E6,0)</f>
        <v>1.66</v>
      </c>
      <c r="F7" s="359">
        <f t="shared" si="0"/>
        <v>1.43</v>
      </c>
      <c r="G7" s="359">
        <f t="shared" si="0"/>
        <v>1.22</v>
      </c>
      <c r="H7" s="359">
        <f t="shared" si="0"/>
        <v>1</v>
      </c>
      <c r="I7" s="359">
        <f t="shared" si="0"/>
        <v>0.78</v>
      </c>
      <c r="J7" s="359">
        <f t="shared" si="0"/>
        <v>0.57999999999999996</v>
      </c>
      <c r="K7" s="359">
        <f t="shared" si="0"/>
        <v>0</v>
      </c>
      <c r="L7" s="359">
        <f t="shared" si="0"/>
        <v>0</v>
      </c>
      <c r="M7" s="359">
        <f t="shared" si="0"/>
        <v>0</v>
      </c>
      <c r="O7" s="28"/>
    </row>
    <row r="8" spans="1:16" ht="22.5" customHeight="1" thickBot="1" x14ac:dyDescent="0.3">
      <c r="A8" s="119"/>
      <c r="B8" s="357" t="s">
        <v>56</v>
      </c>
      <c r="C8" s="358"/>
      <c r="D8" s="359">
        <f>D7+D6</f>
        <v>3.49</v>
      </c>
      <c r="E8" s="359">
        <f t="shared" ref="E8:M8" si="1">E7+E6</f>
        <v>3.49</v>
      </c>
      <c r="F8" s="359">
        <f t="shared" si="1"/>
        <v>3.49</v>
      </c>
      <c r="G8" s="359">
        <f t="shared" si="1"/>
        <v>3.49</v>
      </c>
      <c r="H8" s="359">
        <f t="shared" si="1"/>
        <v>3.49</v>
      </c>
      <c r="I8" s="359">
        <f t="shared" si="1"/>
        <v>3.49</v>
      </c>
      <c r="J8" s="359">
        <f t="shared" si="1"/>
        <v>3.49</v>
      </c>
      <c r="K8" s="359">
        <f t="shared" si="1"/>
        <v>3.49</v>
      </c>
      <c r="L8" s="359">
        <f t="shared" si="1"/>
        <v>4.08</v>
      </c>
      <c r="M8" s="359">
        <f t="shared" si="1"/>
        <v>4.66</v>
      </c>
      <c r="O8" s="28"/>
    </row>
    <row r="9" spans="1:16" s="16" customFormat="1" ht="26.25" customHeight="1" thickBot="1" x14ac:dyDescent="0.35">
      <c r="A9" s="362"/>
      <c r="B9" s="360" t="s">
        <v>77</v>
      </c>
      <c r="C9" s="361"/>
      <c r="D9" s="363">
        <f>-IF(D6&gt;$C$7,$C$7-D6,0)</f>
        <v>0</v>
      </c>
      <c r="E9" s="363">
        <f t="shared" ref="E9:M9" si="2">-IF(E6&gt;$C$7,$C$7-E6,0)</f>
        <v>0</v>
      </c>
      <c r="F9" s="363">
        <f t="shared" si="2"/>
        <v>0</v>
      </c>
      <c r="G9" s="363">
        <f t="shared" si="2"/>
        <v>0</v>
      </c>
      <c r="H9" s="363">
        <f t="shared" si="2"/>
        <v>0</v>
      </c>
      <c r="I9" s="363">
        <f t="shared" si="2"/>
        <v>0</v>
      </c>
      <c r="J9" s="363">
        <f t="shared" si="2"/>
        <v>0</v>
      </c>
      <c r="K9" s="359">
        <f t="shared" si="2"/>
        <v>0</v>
      </c>
      <c r="L9" s="359">
        <f t="shared" si="2"/>
        <v>0.59</v>
      </c>
      <c r="M9" s="359">
        <f t="shared" si="2"/>
        <v>1.17</v>
      </c>
      <c r="O9" s="28"/>
    </row>
    <row r="10" spans="1:16" s="1" customFormat="1" ht="15.6" thickTop="1" x14ac:dyDescent="0.25">
      <c r="A10" s="128"/>
      <c r="B10" s="19"/>
      <c r="C10" s="5"/>
      <c r="D10" s="28"/>
      <c r="E10" s="28"/>
      <c r="F10" s="28"/>
      <c r="G10" s="28"/>
      <c r="H10" s="28"/>
      <c r="I10" s="28"/>
      <c r="J10" s="28"/>
      <c r="K10" s="28"/>
      <c r="L10" s="28"/>
      <c r="M10" s="28"/>
      <c r="O10" s="28"/>
    </row>
    <row r="11" spans="1:16" s="4" customFormat="1" ht="21" customHeight="1" thickBot="1" x14ac:dyDescent="0.35">
      <c r="A11" s="129"/>
      <c r="B11" s="16" t="s">
        <v>45</v>
      </c>
      <c r="D11" s="28"/>
      <c r="E11" s="28"/>
      <c r="F11" s="28"/>
      <c r="G11" s="28"/>
      <c r="H11" s="28"/>
      <c r="I11" s="28"/>
      <c r="J11" s="28"/>
      <c r="K11" s="28"/>
      <c r="L11" s="61"/>
      <c r="M11" s="61"/>
    </row>
    <row r="12" spans="1:16" ht="16.2" thickTop="1" thickBot="1" x14ac:dyDescent="0.3">
      <c r="B12" s="122" t="s">
        <v>43</v>
      </c>
      <c r="C12" s="123">
        <v>0.03</v>
      </c>
      <c r="D12" s="38"/>
      <c r="E12" s="38"/>
      <c r="F12" s="38"/>
      <c r="G12" s="38"/>
      <c r="H12" s="38"/>
      <c r="I12" s="38"/>
      <c r="J12" s="38"/>
      <c r="K12" s="38"/>
    </row>
    <row r="13" spans="1:16" ht="40.200000000000003" thickBot="1" x14ac:dyDescent="0.3">
      <c r="B13" s="62" t="s">
        <v>54</v>
      </c>
      <c r="C13" s="63"/>
      <c r="D13" s="38" t="s">
        <v>60</v>
      </c>
      <c r="E13" s="38"/>
      <c r="F13" s="38"/>
      <c r="G13" s="38"/>
      <c r="H13" s="38"/>
      <c r="I13" s="38"/>
      <c r="J13" s="38"/>
      <c r="K13" s="38"/>
    </row>
    <row r="14" spans="1:16" ht="25.5" customHeight="1" thickBot="1" x14ac:dyDescent="0.3">
      <c r="B14" s="124" t="s">
        <v>78</v>
      </c>
      <c r="C14" s="125"/>
      <c r="D14" s="38"/>
      <c r="E14" s="38"/>
      <c r="F14" s="38"/>
      <c r="G14" s="38"/>
      <c r="H14" s="38"/>
      <c r="I14" s="38"/>
      <c r="J14" s="38"/>
      <c r="K14" s="38"/>
    </row>
    <row r="15" spans="1:16" s="4" customFormat="1" ht="38.25" customHeight="1" x14ac:dyDescent="0.25">
      <c r="A15" s="129"/>
      <c r="B15" s="784" t="s">
        <v>100</v>
      </c>
      <c r="C15" s="784"/>
      <c r="D15" s="793"/>
      <c r="E15" s="793"/>
    </row>
    <row r="16" spans="1:16" ht="16.2" thickBot="1" x14ac:dyDescent="0.35">
      <c r="B16" s="16"/>
    </row>
    <row r="17" spans="1:18" s="67" customFormat="1" ht="67.2" thickTop="1" thickBot="1" x14ac:dyDescent="0.3">
      <c r="A17" s="130"/>
      <c r="D17" s="83" t="s">
        <v>94</v>
      </c>
      <c r="E17" s="80"/>
      <c r="G17" s="83" t="s">
        <v>96</v>
      </c>
      <c r="H17" s="80"/>
      <c r="J17" s="83" t="s">
        <v>97</v>
      </c>
      <c r="K17" s="80"/>
      <c r="M17" s="83" t="s">
        <v>101</v>
      </c>
      <c r="N17" s="69"/>
      <c r="O17" s="153">
        <f>+K17+H17+E17</f>
        <v>0</v>
      </c>
    </row>
    <row r="18" spans="1:18" ht="16.8" thickTop="1" thickBot="1" x14ac:dyDescent="0.35">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35">
      <c r="A19" s="789" t="s">
        <v>19</v>
      </c>
      <c r="B19" s="64" t="s">
        <v>24</v>
      </c>
      <c r="C19" s="65"/>
      <c r="D19" s="77"/>
      <c r="E19" s="77"/>
      <c r="F19" s="77"/>
      <c r="G19" s="77"/>
      <c r="H19" s="77"/>
      <c r="I19" s="77"/>
      <c r="J19" s="77"/>
      <c r="K19" s="77"/>
      <c r="L19" s="77"/>
      <c r="M19" s="77"/>
      <c r="O19" s="66">
        <f t="shared" ref="O19:O25" si="3">SUM(D19:M19)</f>
        <v>0</v>
      </c>
    </row>
    <row r="20" spans="1:18" ht="24.75" customHeight="1" thickBot="1" x14ac:dyDescent="0.3">
      <c r="A20" s="790"/>
      <c r="B20" s="20" t="s">
        <v>61</v>
      </c>
      <c r="C20" s="30"/>
      <c r="D20" s="31"/>
      <c r="E20" s="180"/>
      <c r="F20" s="180"/>
      <c r="G20" s="180"/>
      <c r="H20" s="180"/>
      <c r="I20" s="180"/>
      <c r="J20" s="180"/>
      <c r="K20" s="180"/>
      <c r="L20" s="180"/>
      <c r="M20" s="180"/>
      <c r="O20" s="169">
        <f t="shared" si="3"/>
        <v>0</v>
      </c>
    </row>
    <row r="21" spans="1:18" s="7" customFormat="1" ht="25.5" customHeight="1" thickBot="1" x14ac:dyDescent="0.3">
      <c r="A21" s="790"/>
      <c r="B21" s="22" t="s">
        <v>23</v>
      </c>
      <c r="C21" s="11"/>
      <c r="D21" s="72"/>
      <c r="E21" s="386"/>
      <c r="F21" s="386"/>
      <c r="G21" s="386"/>
      <c r="H21" s="386"/>
      <c r="I21" s="386"/>
      <c r="J21" s="386"/>
      <c r="K21" s="386"/>
      <c r="L21" s="386"/>
      <c r="M21" s="386"/>
      <c r="O21" s="166">
        <f t="shared" si="3"/>
        <v>0</v>
      </c>
    </row>
    <row r="22" spans="1:18" ht="19.5" customHeight="1" thickBot="1" x14ac:dyDescent="0.3">
      <c r="A22" s="790"/>
      <c r="B22" s="20" t="s">
        <v>57</v>
      </c>
      <c r="C22" s="11"/>
      <c r="D22" s="18">
        <f t="shared" ref="D22:M22" si="4">IF(D20=0,D21*D8,D20*D8)</f>
        <v>0</v>
      </c>
      <c r="E22" s="18">
        <f t="shared" si="4"/>
        <v>0</v>
      </c>
      <c r="F22" s="18">
        <f t="shared" si="4"/>
        <v>0</v>
      </c>
      <c r="G22" s="18">
        <f t="shared" si="4"/>
        <v>0</v>
      </c>
      <c r="H22" s="18">
        <f t="shared" si="4"/>
        <v>0</v>
      </c>
      <c r="I22" s="18">
        <f t="shared" si="4"/>
        <v>0</v>
      </c>
      <c r="J22" s="18">
        <f t="shared" si="4"/>
        <v>0</v>
      </c>
      <c r="K22" s="18">
        <f t="shared" si="4"/>
        <v>0</v>
      </c>
      <c r="L22" s="18">
        <f t="shared" si="4"/>
        <v>0</v>
      </c>
      <c r="M22" s="18">
        <f t="shared" si="4"/>
        <v>0</v>
      </c>
      <c r="O22" s="24">
        <f t="shared" si="3"/>
        <v>0</v>
      </c>
      <c r="P22" s="3"/>
    </row>
    <row r="23" spans="1:18" ht="15.6" thickBot="1" x14ac:dyDescent="0.3">
      <c r="A23" s="790"/>
      <c r="B23" s="20" t="s">
        <v>17</v>
      </c>
      <c r="C23" s="11"/>
      <c r="D23" s="18">
        <f t="shared" ref="D23:J23" si="5">IF(D20=0,D21*D7,D20*D7)</f>
        <v>0</v>
      </c>
      <c r="E23" s="18">
        <f t="shared" si="5"/>
        <v>0</v>
      </c>
      <c r="F23" s="18">
        <f t="shared" si="5"/>
        <v>0</v>
      </c>
      <c r="G23" s="18">
        <f t="shared" si="5"/>
        <v>0</v>
      </c>
      <c r="H23" s="18">
        <f t="shared" si="5"/>
        <v>0</v>
      </c>
      <c r="I23" s="18">
        <f t="shared" si="5"/>
        <v>0</v>
      </c>
      <c r="J23" s="18">
        <f t="shared" si="5"/>
        <v>0</v>
      </c>
      <c r="K23" s="71"/>
      <c r="L23" s="71"/>
      <c r="M23" s="71"/>
      <c r="O23" s="24">
        <f t="shared" si="3"/>
        <v>0</v>
      </c>
      <c r="P23" s="60"/>
      <c r="Q23" s="3"/>
    </row>
    <row r="24" spans="1:18" ht="20.25" customHeight="1" thickBot="1" x14ac:dyDescent="0.3">
      <c r="A24" s="791"/>
      <c r="B24" s="20" t="s">
        <v>62</v>
      </c>
      <c r="C24" s="11"/>
      <c r="D24" s="18">
        <f t="shared" ref="D24:M24" si="6">IF(D20=0,D21*D6,D20*D6)</f>
        <v>0</v>
      </c>
      <c r="E24" s="18">
        <f t="shared" si="6"/>
        <v>0</v>
      </c>
      <c r="F24" s="18">
        <f t="shared" si="6"/>
        <v>0</v>
      </c>
      <c r="G24" s="18">
        <f t="shared" si="6"/>
        <v>0</v>
      </c>
      <c r="H24" s="18">
        <f t="shared" si="6"/>
        <v>0</v>
      </c>
      <c r="I24" s="18">
        <f t="shared" si="6"/>
        <v>0</v>
      </c>
      <c r="J24" s="18">
        <f t="shared" si="6"/>
        <v>0</v>
      </c>
      <c r="K24" s="18">
        <f t="shared" si="6"/>
        <v>0</v>
      </c>
      <c r="L24" s="18">
        <f t="shared" si="6"/>
        <v>0</v>
      </c>
      <c r="M24" s="18">
        <f t="shared" si="6"/>
        <v>0</v>
      </c>
      <c r="O24" s="24">
        <f t="shared" si="3"/>
        <v>0</v>
      </c>
      <c r="Q24" s="3"/>
      <c r="R24" s="3"/>
    </row>
    <row r="25" spans="1:18" ht="22.5" customHeight="1" thickBot="1" x14ac:dyDescent="0.3">
      <c r="A25" s="131"/>
      <c r="B25" s="22" t="s">
        <v>66</v>
      </c>
      <c r="C25" s="11"/>
      <c r="D25" s="18">
        <f>+D24+D23</f>
        <v>0</v>
      </c>
      <c r="E25" s="18">
        <f t="shared" ref="E25:M25" si="7">+E24+E23</f>
        <v>0</v>
      </c>
      <c r="F25" s="18">
        <f t="shared" si="7"/>
        <v>0</v>
      </c>
      <c r="G25" s="18">
        <f>+G24+G23</f>
        <v>0</v>
      </c>
      <c r="H25" s="18">
        <f t="shared" si="7"/>
        <v>0</v>
      </c>
      <c r="I25" s="18">
        <f t="shared" si="7"/>
        <v>0</v>
      </c>
      <c r="J25" s="18">
        <f t="shared" si="7"/>
        <v>0</v>
      </c>
      <c r="K25" s="76">
        <f t="shared" si="7"/>
        <v>0</v>
      </c>
      <c r="L25" s="76">
        <f t="shared" si="7"/>
        <v>0</v>
      </c>
      <c r="M25" s="76">
        <f t="shared" si="7"/>
        <v>0</v>
      </c>
      <c r="O25" s="24">
        <f t="shared" si="3"/>
        <v>0</v>
      </c>
      <c r="Q25" s="3"/>
      <c r="R25" s="3"/>
    </row>
    <row r="26" spans="1:18" x14ac:dyDescent="0.25">
      <c r="D26" s="3"/>
      <c r="E26" s="3"/>
      <c r="F26" s="3"/>
      <c r="G26" s="3"/>
      <c r="H26" s="3"/>
      <c r="I26" s="3"/>
      <c r="J26" s="3"/>
      <c r="K26" s="3"/>
      <c r="L26" s="3"/>
      <c r="M26" s="3"/>
      <c r="O26" s="3"/>
    </row>
    <row r="27" spans="1:18" ht="15.6" thickBot="1" x14ac:dyDescent="0.3">
      <c r="O27" s="3"/>
    </row>
    <row r="28" spans="1:18" s="7" customFormat="1" ht="29.25" customHeight="1" thickBot="1" x14ac:dyDescent="0.3">
      <c r="A28" s="789" t="s">
        <v>29</v>
      </c>
      <c r="B28" s="22" t="s">
        <v>39</v>
      </c>
      <c r="C28" s="11"/>
      <c r="D28" s="44">
        <f t="shared" ref="D28:J28" si="8">D21</f>
        <v>0</v>
      </c>
      <c r="E28" s="44">
        <f t="shared" si="8"/>
        <v>0</v>
      </c>
      <c r="F28" s="44">
        <f t="shared" si="8"/>
        <v>0</v>
      </c>
      <c r="G28" s="44">
        <f t="shared" si="8"/>
        <v>0</v>
      </c>
      <c r="H28" s="44">
        <f t="shared" si="8"/>
        <v>0</v>
      </c>
      <c r="I28" s="44">
        <f t="shared" si="8"/>
        <v>0</v>
      </c>
      <c r="J28" s="44">
        <f t="shared" si="8"/>
        <v>0</v>
      </c>
      <c r="K28" s="71"/>
      <c r="L28" s="71"/>
      <c r="M28" s="71"/>
      <c r="O28" s="169">
        <f t="shared" ref="O28:O33" si="9">SUM(D28:M28)</f>
        <v>0</v>
      </c>
      <c r="P28" s="73"/>
    </row>
    <row r="29" spans="1:18" s="74" customFormat="1" ht="31.5" customHeight="1" thickBot="1" x14ac:dyDescent="0.3">
      <c r="A29" s="791"/>
      <c r="B29" s="22" t="s">
        <v>47</v>
      </c>
      <c r="C29" s="11"/>
      <c r="D29" s="18">
        <f t="shared" ref="D29:J29" si="10">D28*D7</f>
        <v>0</v>
      </c>
      <c r="E29" s="18">
        <f t="shared" si="10"/>
        <v>0</v>
      </c>
      <c r="F29" s="18">
        <f t="shared" si="10"/>
        <v>0</v>
      </c>
      <c r="G29" s="18">
        <f t="shared" si="10"/>
        <v>0</v>
      </c>
      <c r="H29" s="18">
        <f t="shared" si="10"/>
        <v>0</v>
      </c>
      <c r="I29" s="18">
        <f t="shared" si="10"/>
        <v>0</v>
      </c>
      <c r="J29" s="18">
        <f t="shared" si="10"/>
        <v>0</v>
      </c>
      <c r="K29" s="71"/>
      <c r="L29" s="71"/>
      <c r="M29" s="71"/>
      <c r="N29" s="49"/>
      <c r="O29" s="24">
        <f t="shared" si="9"/>
        <v>0</v>
      </c>
      <c r="Q29" s="75"/>
    </row>
    <row r="30" spans="1:18" ht="15.6" thickBot="1" x14ac:dyDescent="0.3">
      <c r="O30" s="3"/>
    </row>
    <row r="31" spans="1:18" ht="21.75" customHeight="1" thickBot="1" x14ac:dyDescent="0.3">
      <c r="A31" s="131"/>
      <c r="B31" s="22" t="s">
        <v>58</v>
      </c>
      <c r="C31" s="11"/>
      <c r="D31" s="18">
        <f>D29+D24</f>
        <v>0</v>
      </c>
      <c r="E31" s="18">
        <f t="shared" ref="E31:M31" si="11">E29+E24</f>
        <v>0</v>
      </c>
      <c r="F31" s="18">
        <f t="shared" si="11"/>
        <v>0</v>
      </c>
      <c r="G31" s="18">
        <f t="shared" si="11"/>
        <v>0</v>
      </c>
      <c r="H31" s="18">
        <f t="shared" si="11"/>
        <v>0</v>
      </c>
      <c r="I31" s="18">
        <f t="shared" si="11"/>
        <v>0</v>
      </c>
      <c r="J31" s="18">
        <f t="shared" si="11"/>
        <v>0</v>
      </c>
      <c r="K31" s="18">
        <f t="shared" si="11"/>
        <v>0</v>
      </c>
      <c r="L31" s="18">
        <f t="shared" si="11"/>
        <v>0</v>
      </c>
      <c r="M31" s="18">
        <f t="shared" si="11"/>
        <v>0</v>
      </c>
      <c r="O31" s="24">
        <f t="shared" si="9"/>
        <v>0</v>
      </c>
      <c r="Q31" s="3"/>
    </row>
    <row r="32" spans="1:18" ht="15.6" thickBot="1" x14ac:dyDescent="0.3">
      <c r="O32" s="3"/>
    </row>
    <row r="33" spans="1:17" ht="37.5" customHeight="1" thickBot="1" x14ac:dyDescent="0.3">
      <c r="A33" s="131"/>
      <c r="B33" s="155" t="s">
        <v>99</v>
      </c>
      <c r="C33" s="156" t="s">
        <v>75</v>
      </c>
      <c r="D33" s="86">
        <f>IF($C$14&gt;$C$7,D21*($C$14-$C$7),0)</f>
        <v>0</v>
      </c>
      <c r="E33" s="86">
        <f t="shared" ref="E33:M33" si="12">IF($C$14&gt;$C$7,E21*($C$14-$C$7),0)</f>
        <v>0</v>
      </c>
      <c r="F33" s="86">
        <f t="shared" si="12"/>
        <v>0</v>
      </c>
      <c r="G33" s="86">
        <f t="shared" si="12"/>
        <v>0</v>
      </c>
      <c r="H33" s="86">
        <f t="shared" si="12"/>
        <v>0</v>
      </c>
      <c r="I33" s="86">
        <f t="shared" si="12"/>
        <v>0</v>
      </c>
      <c r="J33" s="86">
        <f t="shared" si="12"/>
        <v>0</v>
      </c>
      <c r="K33" s="86">
        <f t="shared" si="12"/>
        <v>0</v>
      </c>
      <c r="L33" s="86">
        <f t="shared" si="12"/>
        <v>0</v>
      </c>
      <c r="M33" s="86">
        <f t="shared" si="12"/>
        <v>0</v>
      </c>
      <c r="N33" s="84"/>
      <c r="O33" s="82">
        <f t="shared" si="9"/>
        <v>0</v>
      </c>
      <c r="Q33" s="3"/>
    </row>
    <row r="34" spans="1:17" ht="15.6" thickBot="1" x14ac:dyDescent="0.3">
      <c r="O34" s="3"/>
    </row>
    <row r="35" spans="1:17" s="38" customFormat="1" ht="15.6" thickBot="1" x14ac:dyDescent="0.3">
      <c r="A35" s="132"/>
      <c r="B35" s="22" t="s">
        <v>71</v>
      </c>
      <c r="C35" s="26"/>
      <c r="D35" s="18">
        <f>+D31+D33</f>
        <v>0</v>
      </c>
      <c r="E35" s="18">
        <f t="shared" ref="E35:M35" si="13">+E31+E33</f>
        <v>0</v>
      </c>
      <c r="F35" s="18">
        <f t="shared" si="13"/>
        <v>0</v>
      </c>
      <c r="G35" s="18">
        <f t="shared" si="13"/>
        <v>0</v>
      </c>
      <c r="H35" s="18">
        <f t="shared" si="13"/>
        <v>0</v>
      </c>
      <c r="I35" s="18">
        <f t="shared" si="13"/>
        <v>0</v>
      </c>
      <c r="J35" s="18">
        <f t="shared" si="13"/>
        <v>0</v>
      </c>
      <c r="K35" s="18">
        <f t="shared" si="13"/>
        <v>0</v>
      </c>
      <c r="L35" s="18">
        <f t="shared" si="13"/>
        <v>0</v>
      </c>
      <c r="M35" s="18">
        <f t="shared" si="13"/>
        <v>0</v>
      </c>
      <c r="O35" s="24">
        <f>SUM(D35:M35)</f>
        <v>0</v>
      </c>
    </row>
    <row r="36" spans="1:17" x14ac:dyDescent="0.25">
      <c r="O36" s="3"/>
    </row>
    <row r="37" spans="1:17" ht="15.6" thickBot="1" x14ac:dyDescent="0.3">
      <c r="O37" s="3"/>
    </row>
    <row r="38" spans="1:17" ht="19.5" customHeight="1" thickBot="1" x14ac:dyDescent="0.3">
      <c r="A38" s="131"/>
      <c r="I38" s="36" t="s">
        <v>52</v>
      </c>
      <c r="J38" s="37"/>
      <c r="K38" s="78"/>
      <c r="L38" s="113" t="s">
        <v>74</v>
      </c>
      <c r="M38" s="111">
        <f>M9*M21+L9*L21+K9*K21+J9*J21+I9*I21+H9*H21+G9*G21+F9*F21+E9*E21+D9*D21</f>
        <v>0</v>
      </c>
      <c r="O38" s="24">
        <f>M38</f>
        <v>0</v>
      </c>
      <c r="P38" s="55"/>
      <c r="Q38" s="3"/>
    </row>
    <row r="39" spans="1:17" ht="15.6" thickBot="1" x14ac:dyDescent="0.3">
      <c r="O39" s="3"/>
    </row>
    <row r="40" spans="1:17" ht="15.75" customHeight="1" thickBot="1" x14ac:dyDescent="0.3">
      <c r="A40" s="131"/>
      <c r="I40" s="785" t="s">
        <v>22</v>
      </c>
      <c r="J40" s="792"/>
      <c r="K40" s="79">
        <f>C12</f>
        <v>0.03</v>
      </c>
      <c r="L40" s="113" t="s">
        <v>74</v>
      </c>
      <c r="M40" s="111">
        <f>O21*C7</f>
        <v>0</v>
      </c>
      <c r="O40" s="24">
        <f>M40*C12</f>
        <v>0</v>
      </c>
      <c r="P40" s="55"/>
      <c r="Q40" s="3"/>
    </row>
    <row r="41" spans="1:17" ht="15.6" thickBot="1" x14ac:dyDescent="0.3">
      <c r="L41" s="7"/>
      <c r="O41" s="3"/>
    </row>
    <row r="42" spans="1:17" ht="41.25" customHeight="1" thickBot="1" x14ac:dyDescent="0.3">
      <c r="I42" s="785" t="s">
        <v>54</v>
      </c>
      <c r="J42" s="792"/>
      <c r="K42" s="112">
        <f>C13</f>
        <v>0</v>
      </c>
      <c r="L42" s="113" t="s">
        <v>74</v>
      </c>
      <c r="M42" s="111">
        <f>O31-O38</f>
        <v>0</v>
      </c>
      <c r="O42" s="24">
        <f>M42*C13</f>
        <v>0</v>
      </c>
    </row>
    <row r="43" spans="1:17" ht="15.6" thickBot="1" x14ac:dyDescent="0.3">
      <c r="O43" s="3"/>
    </row>
    <row r="44" spans="1:17" ht="15.6" thickBot="1" x14ac:dyDescent="0.3">
      <c r="I44" s="785" t="s">
        <v>63</v>
      </c>
      <c r="J44" s="786"/>
      <c r="K44" s="786"/>
      <c r="L44" s="786"/>
      <c r="M44" s="85"/>
      <c r="O44" s="24">
        <f>O35-O38-O40-O42</f>
        <v>0</v>
      </c>
    </row>
    <row r="45" spans="1:17" ht="15.6" thickBot="1" x14ac:dyDescent="0.3">
      <c r="I45" s="2"/>
      <c r="J45" s="2"/>
      <c r="K45" s="2"/>
      <c r="L45" s="2"/>
      <c r="O45" s="3"/>
    </row>
    <row r="46" spans="1:17" ht="15.75" customHeight="1" thickBot="1" x14ac:dyDescent="0.3">
      <c r="I46" s="785" t="s">
        <v>65</v>
      </c>
      <c r="J46" s="786"/>
      <c r="K46" s="786"/>
      <c r="L46" s="786"/>
      <c r="M46" s="79"/>
      <c r="O46" s="24" t="e">
        <f>O44/O20</f>
        <v>#DIV/0!</v>
      </c>
    </row>
    <row r="47" spans="1:17" ht="15.6" thickBot="1" x14ac:dyDescent="0.3">
      <c r="O47" s="3"/>
    </row>
    <row r="48" spans="1:17" ht="15.75" customHeight="1" thickBot="1" x14ac:dyDescent="0.35">
      <c r="I48" s="787" t="s">
        <v>98</v>
      </c>
      <c r="J48" s="788"/>
      <c r="K48" s="788"/>
      <c r="L48" s="788"/>
      <c r="M48" s="87"/>
      <c r="N48" s="88"/>
      <c r="O48" s="89">
        <f>O25-O31</f>
        <v>0</v>
      </c>
    </row>
    <row r="50" spans="2:13" x14ac:dyDescent="0.25">
      <c r="B50" s="90"/>
    </row>
    <row r="51" spans="2:13" x14ac:dyDescent="0.25">
      <c r="L51" s="3"/>
    </row>
    <row r="52" spans="2:13" x14ac:dyDescent="0.25">
      <c r="M52" s="3"/>
    </row>
  </sheetData>
  <sheetProtection sheet="1" objects="1" scenarios="1"/>
  <protectedRanges>
    <protectedRange sqref="D19:M21" name="Plage5"/>
    <protectedRange sqref="H17 E17" name="Plage3"/>
    <protectedRange sqref="C12:C14" name="Plage1"/>
    <protectedRange sqref="K17" name="Plage4"/>
  </protectedRanges>
  <mergeCells count="9">
    <mergeCell ref="I48:L48"/>
    <mergeCell ref="A28:A29"/>
    <mergeCell ref="I40:J40"/>
    <mergeCell ref="I42:J42"/>
    <mergeCell ref="B15:C15"/>
    <mergeCell ref="D15:E15"/>
    <mergeCell ref="A19:A24"/>
    <mergeCell ref="I44:L44"/>
    <mergeCell ref="I46:L46"/>
  </mergeCells>
  <pageMargins left="0.7" right="0.7" top="0.75" bottom="0.75" header="0.3" footer="0.3"/>
  <pageSetup paperSize="9" scale="47" fitToWidth="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R52"/>
  <sheetViews>
    <sheetView topLeftCell="A29" workbookViewId="0">
      <selection activeCell="M9" sqref="M9"/>
    </sheetView>
  </sheetViews>
  <sheetFormatPr baseColWidth="10" defaultColWidth="11.54296875" defaultRowHeight="15" x14ac:dyDescent="0.25"/>
  <cols>
    <col min="1" max="1" width="2.90625" customWidth="1"/>
    <col min="2" max="2" width="25.6328125" customWidth="1"/>
    <col min="3" max="3" width="6.453125" customWidth="1"/>
    <col min="14" max="14" width="2.81640625" customWidth="1"/>
  </cols>
  <sheetData>
    <row r="1" spans="2:16" s="4" customFormat="1" ht="15.6" x14ac:dyDescent="0.3">
      <c r="B1" s="425" t="s">
        <v>191</v>
      </c>
      <c r="D1" s="426"/>
      <c r="E1" s="426"/>
      <c r="F1" s="426"/>
      <c r="G1" s="426"/>
      <c r="H1" s="426"/>
      <c r="I1" s="426"/>
    </row>
    <row r="2" spans="2:16" x14ac:dyDescent="0.25">
      <c r="P2" s="55"/>
    </row>
    <row r="3" spans="2:16" x14ac:dyDescent="0.25">
      <c r="P3" s="55"/>
    </row>
    <row r="4" spans="2:16" ht="16.2" thickBot="1" x14ac:dyDescent="0.35">
      <c r="B4" s="16" t="s">
        <v>44</v>
      </c>
      <c r="P4" s="55"/>
    </row>
    <row r="5" spans="2:16" ht="16.8" thickTop="1" thickBot="1" x14ac:dyDescent="0.35">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5">
      <c r="B6" s="354" t="s">
        <v>0</v>
      </c>
      <c r="C6" s="355"/>
      <c r="D6" s="356">
        <f>'Paramètres Tarifs'!C12</f>
        <v>0.2</v>
      </c>
      <c r="E6" s="356">
        <f>'Paramètres Tarifs'!D12</f>
        <v>1.53</v>
      </c>
      <c r="F6" s="356">
        <f>'Paramètres Tarifs'!E12</f>
        <v>1.76</v>
      </c>
      <c r="G6" s="356">
        <f>'Paramètres Tarifs'!F12</f>
        <v>1.97</v>
      </c>
      <c r="H6" s="356">
        <f>'Paramètres Tarifs'!G12</f>
        <v>2.19</v>
      </c>
      <c r="I6" s="356">
        <f>'Paramètres Tarifs'!H12</f>
        <v>2.41</v>
      </c>
      <c r="J6" s="356">
        <f>'Paramètres Tarifs'!I12</f>
        <v>2.61</v>
      </c>
      <c r="K6" s="356">
        <f>'Paramètres Tarifs'!J12</f>
        <v>3.19</v>
      </c>
      <c r="L6" s="356">
        <f>'Paramètres Tarifs'!K12</f>
        <v>3.78</v>
      </c>
      <c r="M6" s="356">
        <f>'Paramètres Tarifs'!L12</f>
        <v>4.3600000000000003</v>
      </c>
      <c r="O6" s="27"/>
      <c r="P6" s="59"/>
    </row>
    <row r="7" spans="2:16" ht="39" customHeight="1" thickBot="1" x14ac:dyDescent="0.3">
      <c r="B7" s="357" t="s">
        <v>46</v>
      </c>
      <c r="C7" s="358">
        <f>'Paramètres Tarifs'!C33</f>
        <v>3.19</v>
      </c>
      <c r="D7" s="359">
        <f>IF($C$7-D6&gt;0,$C$7-D6,0)</f>
        <v>2.99</v>
      </c>
      <c r="E7" s="359">
        <f t="shared" ref="E7:M7" si="0">IF($C$7-E6&gt;0,$C$7-E6,0)</f>
        <v>1.66</v>
      </c>
      <c r="F7" s="359">
        <f t="shared" si="0"/>
        <v>1.43</v>
      </c>
      <c r="G7" s="359">
        <f t="shared" si="0"/>
        <v>1.22</v>
      </c>
      <c r="H7" s="359">
        <f t="shared" si="0"/>
        <v>1</v>
      </c>
      <c r="I7" s="359">
        <f t="shared" si="0"/>
        <v>0.78</v>
      </c>
      <c r="J7" s="359">
        <f t="shared" si="0"/>
        <v>0.57999999999999996</v>
      </c>
      <c r="K7" s="359">
        <f t="shared" si="0"/>
        <v>0</v>
      </c>
      <c r="L7" s="359">
        <f t="shared" si="0"/>
        <v>0</v>
      </c>
      <c r="M7" s="359">
        <f t="shared" si="0"/>
        <v>0</v>
      </c>
      <c r="O7" s="28"/>
    </row>
    <row r="8" spans="2:16" ht="22.5" customHeight="1" thickBot="1" x14ac:dyDescent="0.3">
      <c r="B8" s="357" t="s">
        <v>28</v>
      </c>
      <c r="C8" s="358"/>
      <c r="D8" s="359">
        <f>D7+D6</f>
        <v>3.19</v>
      </c>
      <c r="E8" s="359">
        <f t="shared" ref="E8:M8" si="1">E7+E6</f>
        <v>3.19</v>
      </c>
      <c r="F8" s="359">
        <f t="shared" si="1"/>
        <v>3.19</v>
      </c>
      <c r="G8" s="359">
        <f t="shared" si="1"/>
        <v>3.19</v>
      </c>
      <c r="H8" s="359">
        <f t="shared" si="1"/>
        <v>3.19</v>
      </c>
      <c r="I8" s="359">
        <f t="shared" si="1"/>
        <v>3.19</v>
      </c>
      <c r="J8" s="359">
        <f t="shared" si="1"/>
        <v>3.19</v>
      </c>
      <c r="K8" s="359">
        <f t="shared" si="1"/>
        <v>3.19</v>
      </c>
      <c r="L8" s="359">
        <f t="shared" si="1"/>
        <v>3.78</v>
      </c>
      <c r="M8" s="359">
        <f t="shared" si="1"/>
        <v>4.3600000000000003</v>
      </c>
      <c r="O8" s="28"/>
      <c r="P8" s="110"/>
    </row>
    <row r="9" spans="2:16" s="16" customFormat="1" ht="26.25" customHeight="1" thickBot="1" x14ac:dyDescent="0.35">
      <c r="B9" s="360" t="s">
        <v>77</v>
      </c>
      <c r="C9" s="361"/>
      <c r="D9" s="363">
        <f>-IF(D6&gt;$C$7,$C$7-D6,0)</f>
        <v>0</v>
      </c>
      <c r="E9" s="363">
        <f t="shared" ref="E9:M9" si="2">-IF(E6&gt;$C$7,$C$7-E6,0)</f>
        <v>0</v>
      </c>
      <c r="F9" s="363">
        <f t="shared" si="2"/>
        <v>0</v>
      </c>
      <c r="G9" s="363">
        <f t="shared" si="2"/>
        <v>0</v>
      </c>
      <c r="H9" s="363">
        <f t="shared" si="2"/>
        <v>0</v>
      </c>
      <c r="I9" s="363">
        <f t="shared" si="2"/>
        <v>0</v>
      </c>
      <c r="J9" s="363">
        <f t="shared" si="2"/>
        <v>0</v>
      </c>
      <c r="K9" s="359">
        <f t="shared" si="2"/>
        <v>0</v>
      </c>
      <c r="L9" s="359">
        <f t="shared" si="2"/>
        <v>0.59</v>
      </c>
      <c r="M9" s="359">
        <f t="shared" si="2"/>
        <v>1.17</v>
      </c>
      <c r="O9" s="28"/>
    </row>
    <row r="10" spans="2:16" s="1" customFormat="1" ht="15.6" thickTop="1" x14ac:dyDescent="0.25">
      <c r="B10" s="19"/>
      <c r="C10" s="5"/>
      <c r="D10" s="28"/>
      <c r="E10" s="28"/>
      <c r="F10" s="28"/>
      <c r="G10" s="28"/>
      <c r="H10" s="28"/>
      <c r="I10" s="28"/>
      <c r="J10" s="28"/>
      <c r="K10" s="28"/>
      <c r="L10" s="28"/>
      <c r="M10" s="28"/>
      <c r="O10" s="28"/>
    </row>
    <row r="11" spans="2:16" s="4" customFormat="1" ht="21" customHeight="1" thickBot="1" x14ac:dyDescent="0.35">
      <c r="B11" s="16" t="s">
        <v>45</v>
      </c>
      <c r="D11" s="28"/>
      <c r="E11" s="28"/>
      <c r="F11" s="28"/>
      <c r="G11" s="28"/>
      <c r="H11" s="28"/>
      <c r="I11" s="28"/>
      <c r="J11" s="28"/>
      <c r="K11" s="28"/>
      <c r="L11" s="61"/>
      <c r="M11" s="61"/>
    </row>
    <row r="12" spans="2:16" ht="16.2" thickTop="1" thickBot="1" x14ac:dyDescent="0.3">
      <c r="B12" s="122" t="s">
        <v>43</v>
      </c>
      <c r="C12" s="123">
        <v>0.03</v>
      </c>
      <c r="D12" s="38"/>
      <c r="E12" s="38"/>
      <c r="F12" s="38"/>
      <c r="G12" s="38"/>
      <c r="H12" s="38"/>
      <c r="I12" s="38"/>
      <c r="J12" s="38"/>
      <c r="K12" s="38"/>
    </row>
    <row r="13" spans="2:16" ht="40.200000000000003" thickBot="1" x14ac:dyDescent="0.3">
      <c r="B13" s="62" t="s">
        <v>54</v>
      </c>
      <c r="C13" s="63"/>
      <c r="D13" s="38"/>
      <c r="E13" s="38"/>
      <c r="F13" s="38"/>
      <c r="G13" s="38"/>
      <c r="H13" s="38"/>
      <c r="I13" s="38"/>
      <c r="J13" s="38"/>
      <c r="K13" s="38"/>
    </row>
    <row r="14" spans="2:16" ht="40.200000000000003" thickBot="1" x14ac:dyDescent="0.3">
      <c r="B14" s="124" t="s">
        <v>78</v>
      </c>
      <c r="C14" s="125"/>
      <c r="D14" s="8"/>
      <c r="E14" s="38"/>
      <c r="F14" s="38"/>
      <c r="G14" s="38"/>
      <c r="H14" s="38"/>
      <c r="I14" s="38"/>
      <c r="J14" s="38"/>
      <c r="K14" s="38"/>
    </row>
    <row r="15" spans="2:16" s="4" customFormat="1" ht="31.5" customHeight="1" x14ac:dyDescent="0.25">
      <c r="B15" s="784" t="s">
        <v>95</v>
      </c>
      <c r="C15" s="784"/>
    </row>
    <row r="16" spans="2:16" ht="16.2" thickBot="1" x14ac:dyDescent="0.35">
      <c r="B16" s="16"/>
    </row>
    <row r="17" spans="1:18" s="67" customFormat="1" ht="67.2" thickTop="1" thickBot="1" x14ac:dyDescent="0.3">
      <c r="D17" s="83" t="s">
        <v>94</v>
      </c>
      <c r="E17" s="80"/>
      <c r="G17" s="68" t="s">
        <v>96</v>
      </c>
      <c r="H17" s="80"/>
      <c r="J17" s="68" t="s">
        <v>97</v>
      </c>
      <c r="K17" s="80"/>
      <c r="M17" s="68" t="s">
        <v>101</v>
      </c>
      <c r="N17" s="69"/>
      <c r="O17" s="70">
        <f>+K17+H17+E17</f>
        <v>0</v>
      </c>
    </row>
    <row r="18" spans="1:18" ht="16.8" thickTop="1" thickBot="1" x14ac:dyDescent="0.35">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7" customHeight="1" thickTop="1" thickBot="1" x14ac:dyDescent="0.35">
      <c r="A19" s="797" t="s">
        <v>19</v>
      </c>
      <c r="B19" s="64" t="s">
        <v>24</v>
      </c>
      <c r="C19" s="65"/>
      <c r="D19" s="80"/>
      <c r="E19" s="80"/>
      <c r="F19" s="80"/>
      <c r="G19" s="80"/>
      <c r="H19" s="80"/>
      <c r="I19" s="80"/>
      <c r="J19" s="80"/>
      <c r="K19" s="80"/>
      <c r="L19" s="80"/>
      <c r="M19" s="80"/>
      <c r="O19" s="66">
        <f>SUM(D19:M19)</f>
        <v>0</v>
      </c>
    </row>
    <row r="20" spans="1:18" ht="24.75" customHeight="1" thickBot="1" x14ac:dyDescent="0.3">
      <c r="A20" s="798"/>
      <c r="B20" s="20" t="s">
        <v>32</v>
      </c>
      <c r="C20" s="30"/>
      <c r="D20" s="331"/>
      <c r="E20" s="331"/>
      <c r="F20" s="701"/>
      <c r="G20" s="701"/>
      <c r="H20" s="701"/>
      <c r="I20" s="701"/>
      <c r="J20" s="701"/>
      <c r="K20" s="701"/>
      <c r="L20" s="701"/>
      <c r="M20" s="701"/>
      <c r="O20" s="166">
        <f>SUM(D20:M20)</f>
        <v>0</v>
      </c>
    </row>
    <row r="21" spans="1:18" ht="19.5" customHeight="1" thickBot="1" x14ac:dyDescent="0.3">
      <c r="A21" s="798"/>
      <c r="B21" s="20" t="s">
        <v>13</v>
      </c>
      <c r="C21" s="11"/>
      <c r="D21" s="18">
        <f t="shared" ref="D21:M21" si="3">D20*D8</f>
        <v>0</v>
      </c>
      <c r="E21" s="18">
        <f t="shared" si="3"/>
        <v>0</v>
      </c>
      <c r="F21" s="18">
        <f t="shared" si="3"/>
        <v>0</v>
      </c>
      <c r="G21" s="18">
        <f t="shared" si="3"/>
        <v>0</v>
      </c>
      <c r="H21" s="18">
        <f t="shared" si="3"/>
        <v>0</v>
      </c>
      <c r="I21" s="18">
        <f t="shared" si="3"/>
        <v>0</v>
      </c>
      <c r="J21" s="18">
        <f t="shared" si="3"/>
        <v>0</v>
      </c>
      <c r="K21" s="76">
        <f t="shared" si="3"/>
        <v>0</v>
      </c>
      <c r="L21" s="76">
        <f t="shared" si="3"/>
        <v>0</v>
      </c>
      <c r="M21" s="76">
        <f t="shared" si="3"/>
        <v>0</v>
      </c>
      <c r="O21" s="167">
        <f t="shared" ref="O21:O27" si="4">SUM(D21:M21)</f>
        <v>0</v>
      </c>
      <c r="P21" s="3"/>
    </row>
    <row r="22" spans="1:18" ht="24.75" customHeight="1" thickBot="1" x14ac:dyDescent="0.3">
      <c r="A22" s="798"/>
      <c r="B22" s="20" t="s">
        <v>33</v>
      </c>
      <c r="C22" s="11"/>
      <c r="D22" s="332"/>
      <c r="E22" s="332"/>
      <c r="F22" s="332"/>
      <c r="G22" s="332"/>
      <c r="H22" s="332"/>
      <c r="I22" s="332"/>
      <c r="J22" s="332"/>
      <c r="K22" s="332"/>
      <c r="L22" s="332"/>
      <c r="M22" s="332"/>
      <c r="O22" s="166">
        <f t="shared" si="4"/>
        <v>0</v>
      </c>
    </row>
    <row r="23" spans="1:18" ht="15.6" thickBot="1" x14ac:dyDescent="0.3">
      <c r="A23" s="798"/>
      <c r="B23" s="20" t="s">
        <v>14</v>
      </c>
      <c r="C23" s="11"/>
      <c r="D23" s="18">
        <f t="shared" ref="D23:M23" si="5">D22*(D6+D7)</f>
        <v>0</v>
      </c>
      <c r="E23" s="18">
        <f t="shared" si="5"/>
        <v>0</v>
      </c>
      <c r="F23" s="18">
        <f t="shared" si="5"/>
        <v>0</v>
      </c>
      <c r="G23" s="18">
        <f t="shared" si="5"/>
        <v>0</v>
      </c>
      <c r="H23" s="18">
        <f t="shared" si="5"/>
        <v>0</v>
      </c>
      <c r="I23" s="18">
        <f t="shared" si="5"/>
        <v>0</v>
      </c>
      <c r="J23" s="18">
        <f t="shared" si="5"/>
        <v>0</v>
      </c>
      <c r="K23" s="76">
        <f t="shared" si="5"/>
        <v>0</v>
      </c>
      <c r="L23" s="76">
        <f t="shared" si="5"/>
        <v>0</v>
      </c>
      <c r="M23" s="76">
        <f t="shared" si="5"/>
        <v>0</v>
      </c>
      <c r="O23" s="24">
        <f t="shared" si="4"/>
        <v>0</v>
      </c>
    </row>
    <row r="24" spans="1:18" ht="15.6" thickBot="1" x14ac:dyDescent="0.3">
      <c r="A24" s="798"/>
      <c r="B24" s="20" t="s">
        <v>15</v>
      </c>
      <c r="C24" s="11"/>
      <c r="D24" s="18">
        <f>D21-D23</f>
        <v>0</v>
      </c>
      <c r="E24" s="18">
        <f t="shared" ref="E24:J24" si="6">E21-E23</f>
        <v>0</v>
      </c>
      <c r="F24" s="18">
        <f t="shared" si="6"/>
        <v>0</v>
      </c>
      <c r="G24" s="18">
        <f t="shared" si="6"/>
        <v>0</v>
      </c>
      <c r="H24" s="18">
        <f t="shared" si="6"/>
        <v>0</v>
      </c>
      <c r="I24" s="18">
        <f t="shared" si="6"/>
        <v>0</v>
      </c>
      <c r="J24" s="18">
        <f t="shared" si="6"/>
        <v>0</v>
      </c>
      <c r="K24" s="76">
        <f>K21-K23</f>
        <v>0</v>
      </c>
      <c r="L24" s="76">
        <f>L21-L23</f>
        <v>0</v>
      </c>
      <c r="M24" s="76">
        <f>M21-M23</f>
        <v>0</v>
      </c>
      <c r="O24" s="24">
        <f t="shared" si="4"/>
        <v>0</v>
      </c>
      <c r="P24" s="60"/>
    </row>
    <row r="25" spans="1:18" ht="15.6" thickBot="1" x14ac:dyDescent="0.3">
      <c r="A25" s="798"/>
      <c r="B25" s="20" t="s">
        <v>17</v>
      </c>
      <c r="C25" s="11"/>
      <c r="D25" s="18">
        <f t="shared" ref="D25:J25" si="7">+IF(D20&gt;0,D7*(D20-D22),0)</f>
        <v>0</v>
      </c>
      <c r="E25" s="18">
        <f t="shared" si="7"/>
        <v>0</v>
      </c>
      <c r="F25" s="18">
        <f t="shared" si="7"/>
        <v>0</v>
      </c>
      <c r="G25" s="18">
        <f t="shared" si="7"/>
        <v>0</v>
      </c>
      <c r="H25" s="18">
        <f t="shared" si="7"/>
        <v>0</v>
      </c>
      <c r="I25" s="18">
        <f t="shared" si="7"/>
        <v>0</v>
      </c>
      <c r="J25" s="18">
        <f t="shared" si="7"/>
        <v>0</v>
      </c>
      <c r="K25" s="71"/>
      <c r="L25" s="71"/>
      <c r="M25" s="71"/>
      <c r="O25" s="24">
        <f t="shared" si="4"/>
        <v>0</v>
      </c>
      <c r="P25" s="60"/>
      <c r="Q25" s="3"/>
    </row>
    <row r="26" spans="1:18" ht="15.6" thickBot="1" x14ac:dyDescent="0.3">
      <c r="A26" s="799"/>
      <c r="B26" s="20" t="s">
        <v>18</v>
      </c>
      <c r="C26" s="11"/>
      <c r="D26" s="18">
        <f>D24-D25</f>
        <v>0</v>
      </c>
      <c r="E26" s="18">
        <f t="shared" ref="E26:L26" si="8">E24-E25</f>
        <v>0</v>
      </c>
      <c r="F26" s="18">
        <f t="shared" si="8"/>
        <v>0</v>
      </c>
      <c r="G26" s="18">
        <f t="shared" si="8"/>
        <v>0</v>
      </c>
      <c r="H26" s="18">
        <f t="shared" si="8"/>
        <v>0</v>
      </c>
      <c r="I26" s="18">
        <f t="shared" si="8"/>
        <v>0</v>
      </c>
      <c r="J26" s="18">
        <f t="shared" si="8"/>
        <v>0</v>
      </c>
      <c r="K26" s="76">
        <f t="shared" si="8"/>
        <v>0</v>
      </c>
      <c r="L26" s="76">
        <f t="shared" si="8"/>
        <v>0</v>
      </c>
      <c r="M26" s="76">
        <f>M24</f>
        <v>0</v>
      </c>
      <c r="O26" s="24">
        <f t="shared" si="4"/>
        <v>0</v>
      </c>
      <c r="Q26" s="3"/>
      <c r="R26" s="3"/>
    </row>
    <row r="27" spans="1:18" ht="22.5" customHeight="1" thickTop="1" thickBot="1" x14ac:dyDescent="0.3">
      <c r="A27" s="21"/>
      <c r="B27" s="22" t="s">
        <v>66</v>
      </c>
      <c r="C27" s="11"/>
      <c r="D27" s="18">
        <f>+D26+D25</f>
        <v>0</v>
      </c>
      <c r="E27" s="18">
        <f t="shared" ref="E27:M27" si="9">+E26+E25</f>
        <v>0</v>
      </c>
      <c r="F27" s="18">
        <f t="shared" si="9"/>
        <v>0</v>
      </c>
      <c r="G27" s="18">
        <f>+G26+G25</f>
        <v>0</v>
      </c>
      <c r="H27" s="18">
        <f t="shared" si="9"/>
        <v>0</v>
      </c>
      <c r="I27" s="18">
        <f t="shared" si="9"/>
        <v>0</v>
      </c>
      <c r="J27" s="18">
        <f t="shared" si="9"/>
        <v>0</v>
      </c>
      <c r="K27" s="76">
        <f t="shared" si="9"/>
        <v>0</v>
      </c>
      <c r="L27" s="76">
        <f t="shared" si="9"/>
        <v>0</v>
      </c>
      <c r="M27" s="76">
        <f t="shared" si="9"/>
        <v>0</v>
      </c>
      <c r="O27" s="24">
        <f t="shared" si="4"/>
        <v>0</v>
      </c>
      <c r="P27" s="3"/>
      <c r="Q27" s="3"/>
      <c r="R27" s="3"/>
    </row>
    <row r="28" spans="1:18" ht="15.6" thickBot="1" x14ac:dyDescent="0.3">
      <c r="D28" s="3"/>
      <c r="E28" s="3"/>
      <c r="F28" s="3"/>
      <c r="G28" s="3"/>
      <c r="H28" s="3"/>
      <c r="I28" s="3"/>
      <c r="J28" s="3"/>
      <c r="K28" s="3"/>
      <c r="L28" s="3"/>
      <c r="M28" s="3"/>
      <c r="O28" s="3"/>
    </row>
    <row r="29" spans="1:18" s="7" customFormat="1" ht="45" customHeight="1" thickBot="1" x14ac:dyDescent="0.3">
      <c r="A29" s="794" t="s">
        <v>29</v>
      </c>
      <c r="B29" s="22" t="s">
        <v>20</v>
      </c>
      <c r="C29" s="11"/>
      <c r="D29" s="72"/>
      <c r="E29" s="72"/>
      <c r="F29" s="72"/>
      <c r="G29" s="72"/>
      <c r="H29" s="72"/>
      <c r="I29" s="72"/>
      <c r="J29" s="72"/>
      <c r="K29" s="72"/>
      <c r="L29" s="72"/>
      <c r="M29" s="72"/>
      <c r="O29" s="308">
        <f t="shared" ref="O29:O35" si="10">SUM(D29:M29)</f>
        <v>0</v>
      </c>
    </row>
    <row r="30" spans="1:18" s="7" customFormat="1" ht="26.25" customHeight="1" thickBot="1" x14ac:dyDescent="0.3">
      <c r="A30" s="795"/>
      <c r="B30" s="22" t="s">
        <v>39</v>
      </c>
      <c r="C30" s="11"/>
      <c r="D30" s="44">
        <f>D29</f>
        <v>0</v>
      </c>
      <c r="E30" s="44">
        <f t="shared" ref="E30:J30" si="11">E29</f>
        <v>0</v>
      </c>
      <c r="F30" s="44">
        <f t="shared" si="11"/>
        <v>0</v>
      </c>
      <c r="G30" s="44">
        <f t="shared" si="11"/>
        <v>0</v>
      </c>
      <c r="H30" s="44">
        <f t="shared" si="11"/>
        <v>0</v>
      </c>
      <c r="I30" s="44">
        <f t="shared" si="11"/>
        <v>0</v>
      </c>
      <c r="J30" s="44">
        <f t="shared" si="11"/>
        <v>0</v>
      </c>
      <c r="K30" s="71"/>
      <c r="L30" s="71"/>
      <c r="M30" s="71"/>
      <c r="O30" s="177">
        <f t="shared" si="10"/>
        <v>0</v>
      </c>
      <c r="P30" s="73"/>
    </row>
    <row r="31" spans="1:18" s="74" customFormat="1" ht="39.75" customHeight="1" thickBot="1" x14ac:dyDescent="0.3">
      <c r="A31" s="796"/>
      <c r="B31" s="22" t="s">
        <v>47</v>
      </c>
      <c r="C31" s="11"/>
      <c r="D31" s="18">
        <f t="shared" ref="D31:J31" si="12">D30*D7</f>
        <v>0</v>
      </c>
      <c r="E31" s="18">
        <f t="shared" si="12"/>
        <v>0</v>
      </c>
      <c r="F31" s="18">
        <f t="shared" si="12"/>
        <v>0</v>
      </c>
      <c r="G31" s="18">
        <f t="shared" si="12"/>
        <v>0</v>
      </c>
      <c r="H31" s="18">
        <f t="shared" si="12"/>
        <v>0</v>
      </c>
      <c r="I31" s="18">
        <f t="shared" si="12"/>
        <v>0</v>
      </c>
      <c r="J31" s="18">
        <f t="shared" si="12"/>
        <v>0</v>
      </c>
      <c r="K31" s="71"/>
      <c r="L31" s="71"/>
      <c r="M31" s="71"/>
      <c r="N31" s="49"/>
      <c r="O31" s="24">
        <f t="shared" si="10"/>
        <v>0</v>
      </c>
      <c r="Q31" s="75"/>
    </row>
    <row r="32" spans="1:18" ht="15.6" thickBot="1" x14ac:dyDescent="0.3">
      <c r="O32" s="3"/>
    </row>
    <row r="33" spans="1:17" ht="37.5" customHeight="1" thickBot="1" x14ac:dyDescent="0.3">
      <c r="A33" s="21"/>
      <c r="B33" s="22" t="s">
        <v>58</v>
      </c>
      <c r="C33" s="157"/>
      <c r="D33" s="18">
        <f>D31+D26</f>
        <v>0</v>
      </c>
      <c r="E33" s="18">
        <f t="shared" ref="E33:M33" si="13">E31+E26</f>
        <v>0</v>
      </c>
      <c r="F33" s="18">
        <f t="shared" si="13"/>
        <v>0</v>
      </c>
      <c r="G33" s="18">
        <f t="shared" si="13"/>
        <v>0</v>
      </c>
      <c r="H33" s="18">
        <f t="shared" si="13"/>
        <v>0</v>
      </c>
      <c r="I33" s="18">
        <f t="shared" si="13"/>
        <v>0</v>
      </c>
      <c r="J33" s="18">
        <f t="shared" si="13"/>
        <v>0</v>
      </c>
      <c r="K33" s="18">
        <f t="shared" si="13"/>
        <v>0</v>
      </c>
      <c r="L33" s="18">
        <f t="shared" si="13"/>
        <v>0</v>
      </c>
      <c r="M33" s="18">
        <f t="shared" si="13"/>
        <v>0</v>
      </c>
      <c r="O33" s="24">
        <f t="shared" si="10"/>
        <v>0</v>
      </c>
      <c r="Q33" s="3"/>
    </row>
    <row r="34" spans="1:17" ht="15.6" thickBot="1" x14ac:dyDescent="0.3">
      <c r="O34" s="3"/>
    </row>
    <row r="35" spans="1:17" ht="35.25" customHeight="1" thickBot="1" x14ac:dyDescent="0.3">
      <c r="A35" s="21"/>
      <c r="B35" s="159" t="s">
        <v>76</v>
      </c>
      <c r="C35" s="156" t="s">
        <v>75</v>
      </c>
      <c r="D35" s="86">
        <f>IF($C$14&gt;$C$7,D29*($C$14-$C$7),0)</f>
        <v>0</v>
      </c>
      <c r="E35" s="86">
        <f t="shared" ref="E35:M35" si="14">IF($C$14&gt;$C$7,E29*($C$14-$C$7),0)</f>
        <v>0</v>
      </c>
      <c r="F35" s="86">
        <f t="shared" si="14"/>
        <v>0</v>
      </c>
      <c r="G35" s="86">
        <f t="shared" si="14"/>
        <v>0</v>
      </c>
      <c r="H35" s="86">
        <f t="shared" si="14"/>
        <v>0</v>
      </c>
      <c r="I35" s="86">
        <f t="shared" si="14"/>
        <v>0</v>
      </c>
      <c r="J35" s="86">
        <f t="shared" si="14"/>
        <v>0</v>
      </c>
      <c r="K35" s="86">
        <f t="shared" si="14"/>
        <v>0</v>
      </c>
      <c r="L35" s="86">
        <f t="shared" si="14"/>
        <v>0</v>
      </c>
      <c r="M35" s="86">
        <f t="shared" si="14"/>
        <v>0</v>
      </c>
      <c r="N35" s="84"/>
      <c r="O35" s="82">
        <f t="shared" si="10"/>
        <v>0</v>
      </c>
      <c r="Q35" s="3"/>
    </row>
    <row r="36" spans="1:17" ht="15.6" thickBot="1" x14ac:dyDescent="0.3">
      <c r="O36" s="3"/>
    </row>
    <row r="37" spans="1:17" s="38" customFormat="1" ht="19.5" customHeight="1" thickBot="1" x14ac:dyDescent="0.3">
      <c r="A37" s="35"/>
      <c r="B37" s="22" t="s">
        <v>71</v>
      </c>
      <c r="C37" s="26"/>
      <c r="D37" s="18">
        <f>+D33+D35</f>
        <v>0</v>
      </c>
      <c r="E37" s="18">
        <f t="shared" ref="E37:M37" si="15">+E33+E35</f>
        <v>0</v>
      </c>
      <c r="F37" s="18">
        <f t="shared" si="15"/>
        <v>0</v>
      </c>
      <c r="G37" s="18">
        <f t="shared" si="15"/>
        <v>0</v>
      </c>
      <c r="H37" s="18">
        <f t="shared" si="15"/>
        <v>0</v>
      </c>
      <c r="I37" s="18">
        <f t="shared" si="15"/>
        <v>0</v>
      </c>
      <c r="J37" s="18">
        <f t="shared" si="15"/>
        <v>0</v>
      </c>
      <c r="K37" s="18">
        <f t="shared" si="15"/>
        <v>0</v>
      </c>
      <c r="L37" s="18">
        <f t="shared" si="15"/>
        <v>0</v>
      </c>
      <c r="M37" s="18">
        <f t="shared" si="15"/>
        <v>0</v>
      </c>
      <c r="O37" s="24">
        <f>SUM(D37:M37)</f>
        <v>0</v>
      </c>
    </row>
    <row r="38" spans="1:17" x14ac:dyDescent="0.25">
      <c r="O38" s="3"/>
    </row>
    <row r="39" spans="1:17" ht="15.6" thickBot="1" x14ac:dyDescent="0.3">
      <c r="O39" s="3"/>
    </row>
    <row r="40" spans="1:17" ht="20.25" customHeight="1" thickBot="1" x14ac:dyDescent="0.3">
      <c r="I40" s="800" t="s">
        <v>52</v>
      </c>
      <c r="J40" s="801"/>
      <c r="K40" s="802"/>
      <c r="L40" s="113" t="s">
        <v>74</v>
      </c>
      <c r="M40" s="333">
        <f>M9*M29+L9*L29+K9*K29+J9*J29+I9*I29+H9*H29+G9*G29+F9*F29+E9*E29+D9*D29</f>
        <v>0</v>
      </c>
      <c r="O40" s="24">
        <f>M40</f>
        <v>0</v>
      </c>
    </row>
    <row r="41" spans="1:17" ht="15.6" thickBot="1" x14ac:dyDescent="0.3">
      <c r="O41" s="3"/>
    </row>
    <row r="42" spans="1:17" ht="26.25" customHeight="1" thickBot="1" x14ac:dyDescent="0.3">
      <c r="I42" s="785" t="s">
        <v>22</v>
      </c>
      <c r="J42" s="792"/>
      <c r="K42" s="79">
        <f>C12</f>
        <v>0.03</v>
      </c>
      <c r="L42" s="113" t="s">
        <v>74</v>
      </c>
      <c r="M42" s="111">
        <f>O29*$C$7</f>
        <v>0</v>
      </c>
      <c r="O42" s="24">
        <f>M42*C12</f>
        <v>0</v>
      </c>
      <c r="P42" s="55"/>
    </row>
    <row r="43" spans="1:17" ht="15.6" thickBot="1" x14ac:dyDescent="0.3">
      <c r="O43" s="3"/>
    </row>
    <row r="44" spans="1:17" ht="44.25" customHeight="1" thickBot="1" x14ac:dyDescent="0.3">
      <c r="I44" s="785" t="s">
        <v>54</v>
      </c>
      <c r="J44" s="792"/>
      <c r="K44" s="112">
        <f>C13</f>
        <v>0</v>
      </c>
      <c r="L44" s="113" t="s">
        <v>74</v>
      </c>
      <c r="M44" s="114">
        <f>O33-O40</f>
        <v>0</v>
      </c>
      <c r="O44" s="24">
        <f>M44*C13</f>
        <v>0</v>
      </c>
      <c r="P44" s="3"/>
    </row>
    <row r="45" spans="1:17" ht="15.6" thickBot="1" x14ac:dyDescent="0.3">
      <c r="O45" s="3"/>
    </row>
    <row r="46" spans="1:17" ht="15.6" thickBot="1" x14ac:dyDescent="0.3">
      <c r="I46" s="785" t="s">
        <v>63</v>
      </c>
      <c r="J46" s="786"/>
      <c r="K46" s="786"/>
      <c r="L46" s="786"/>
      <c r="M46" s="85"/>
      <c r="O46" s="24">
        <f>O37-O40-O42-O44</f>
        <v>0</v>
      </c>
    </row>
    <row r="47" spans="1:17" ht="15.6" thickBot="1" x14ac:dyDescent="0.3">
      <c r="I47" s="2"/>
      <c r="J47" s="2"/>
      <c r="K47" s="2"/>
      <c r="L47" s="2"/>
      <c r="O47" s="3"/>
    </row>
    <row r="48" spans="1:17" ht="15.75" customHeight="1" thickBot="1" x14ac:dyDescent="0.3">
      <c r="I48" s="785" t="s">
        <v>65</v>
      </c>
      <c r="J48" s="786"/>
      <c r="K48" s="786"/>
      <c r="L48" s="786"/>
      <c r="M48" s="79"/>
      <c r="O48" s="24" t="e">
        <f>O46/(O20-O22)</f>
        <v>#DIV/0!</v>
      </c>
    </row>
    <row r="49" spans="2:15" ht="15.6" thickBot="1" x14ac:dyDescent="0.3">
      <c r="O49" s="3"/>
    </row>
    <row r="50" spans="2:15" ht="15.75" customHeight="1" thickBot="1" x14ac:dyDescent="0.35">
      <c r="I50" s="787" t="s">
        <v>98</v>
      </c>
      <c r="J50" s="788"/>
      <c r="K50" s="788"/>
      <c r="L50" s="788"/>
      <c r="M50" s="87"/>
      <c r="N50" s="88"/>
      <c r="O50" s="89">
        <f>O27-O33</f>
        <v>0</v>
      </c>
    </row>
    <row r="52" spans="2:15" x14ac:dyDescent="0.25">
      <c r="B52" s="90" t="s">
        <v>105</v>
      </c>
    </row>
  </sheetData>
  <sheetProtection sheet="1" objects="1" scenarios="1"/>
  <protectedRanges>
    <protectedRange sqref="D29:M29" name="Plage7"/>
    <protectedRange sqref="D19:M20" name="Plage5"/>
    <protectedRange sqref="H17" name="Plage3"/>
    <protectedRange sqref="E17" name="Plage2"/>
    <protectedRange sqref="C12:C14" name="Plage1"/>
    <protectedRange sqref="K17" name="Plage4"/>
    <protectedRange sqref="D22:M22" name="Plage6"/>
  </protectedRanges>
  <mergeCells count="9">
    <mergeCell ref="B15:C15"/>
    <mergeCell ref="I50:L50"/>
    <mergeCell ref="A29:A31"/>
    <mergeCell ref="A19:A26"/>
    <mergeCell ref="I46:L46"/>
    <mergeCell ref="I48:L48"/>
    <mergeCell ref="I42:J42"/>
    <mergeCell ref="I44:J44"/>
    <mergeCell ref="I40:K40"/>
  </mergeCells>
  <pageMargins left="0.7" right="0.7" top="0.75" bottom="0.75" header="0.3" footer="0.3"/>
  <pageSetup paperSize="8"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2"/>
  <sheetViews>
    <sheetView topLeftCell="B30" workbookViewId="0">
      <selection activeCell="D29" sqref="D29:M29"/>
    </sheetView>
  </sheetViews>
  <sheetFormatPr baseColWidth="10" defaultColWidth="11.54296875" defaultRowHeight="15" x14ac:dyDescent="0.25"/>
  <cols>
    <col min="1" max="1" width="2.90625" customWidth="1"/>
    <col min="2" max="2" width="25.6328125" customWidth="1"/>
    <col min="3" max="3" width="6.453125" customWidth="1"/>
    <col min="14" max="14" width="2.81640625" customWidth="1"/>
  </cols>
  <sheetData>
    <row r="1" spans="2:16" ht="15.6" x14ac:dyDescent="0.3">
      <c r="B1" s="16" t="s">
        <v>190</v>
      </c>
    </row>
    <row r="2" spans="2:16" x14ac:dyDescent="0.25">
      <c r="P2" s="55"/>
    </row>
    <row r="3" spans="2:16" x14ac:dyDescent="0.25">
      <c r="P3" s="55"/>
    </row>
    <row r="4" spans="2:16" ht="16.2" thickBot="1" x14ac:dyDescent="0.35">
      <c r="B4" s="16" t="s">
        <v>44</v>
      </c>
      <c r="P4" s="55"/>
    </row>
    <row r="5" spans="2:16" ht="16.8" thickTop="1" thickBot="1" x14ac:dyDescent="0.35">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5">
      <c r="B6" s="354" t="s">
        <v>0</v>
      </c>
      <c r="C6" s="355"/>
      <c r="D6" s="356">
        <f>'Paramètres Tarifs'!C12</f>
        <v>0.2</v>
      </c>
      <c r="E6" s="356">
        <f>'Paramètres Tarifs'!D12</f>
        <v>1.53</v>
      </c>
      <c r="F6" s="356">
        <f>'Paramètres Tarifs'!E12</f>
        <v>1.76</v>
      </c>
      <c r="G6" s="356">
        <f>'Paramètres Tarifs'!F12</f>
        <v>1.97</v>
      </c>
      <c r="H6" s="356">
        <f>'Paramètres Tarifs'!G12</f>
        <v>2.19</v>
      </c>
      <c r="I6" s="356">
        <f>'Paramètres Tarifs'!H12</f>
        <v>2.41</v>
      </c>
      <c r="J6" s="356">
        <f>'Paramètres Tarifs'!I12</f>
        <v>2.61</v>
      </c>
      <c r="K6" s="356">
        <f>'Paramètres Tarifs'!J12</f>
        <v>3.19</v>
      </c>
      <c r="L6" s="356">
        <f>'Paramètres Tarifs'!K12</f>
        <v>3.78</v>
      </c>
      <c r="M6" s="356">
        <f>'Paramètres Tarifs'!L12</f>
        <v>4.3600000000000003</v>
      </c>
      <c r="O6" s="27"/>
      <c r="P6" s="59"/>
    </row>
    <row r="7" spans="2:16" ht="39" customHeight="1" thickBot="1" x14ac:dyDescent="0.3">
      <c r="B7" s="357" t="s">
        <v>46</v>
      </c>
      <c r="C7" s="358">
        <f>'Paramètres Tarifs'!C33</f>
        <v>3.19</v>
      </c>
      <c r="D7" s="359">
        <f>IF($C$7-D6&gt;0,$C$7-D6,0)</f>
        <v>2.99</v>
      </c>
      <c r="E7" s="359">
        <f t="shared" ref="E7:M7" si="0">IF($C$7-E6&gt;0,$C$7-E6,0)</f>
        <v>1.66</v>
      </c>
      <c r="F7" s="359">
        <f t="shared" si="0"/>
        <v>1.43</v>
      </c>
      <c r="G7" s="359">
        <f t="shared" si="0"/>
        <v>1.22</v>
      </c>
      <c r="H7" s="359">
        <f t="shared" si="0"/>
        <v>1</v>
      </c>
      <c r="I7" s="359">
        <f t="shared" si="0"/>
        <v>0.78</v>
      </c>
      <c r="J7" s="359">
        <f t="shared" si="0"/>
        <v>0.57999999999999996</v>
      </c>
      <c r="K7" s="359">
        <f t="shared" si="0"/>
        <v>0</v>
      </c>
      <c r="L7" s="359">
        <f t="shared" si="0"/>
        <v>0</v>
      </c>
      <c r="M7" s="359">
        <f t="shared" si="0"/>
        <v>0</v>
      </c>
      <c r="O7" s="28"/>
    </row>
    <row r="8" spans="2:16" ht="22.5" customHeight="1" thickBot="1" x14ac:dyDescent="0.3">
      <c r="B8" s="357" t="s">
        <v>28</v>
      </c>
      <c r="C8" s="358"/>
      <c r="D8" s="359">
        <f>D7+D6</f>
        <v>3.19</v>
      </c>
      <c r="E8" s="359">
        <f t="shared" ref="E8:M8" si="1">E7+E6</f>
        <v>3.19</v>
      </c>
      <c r="F8" s="359">
        <f t="shared" si="1"/>
        <v>3.19</v>
      </c>
      <c r="G8" s="359">
        <f t="shared" si="1"/>
        <v>3.19</v>
      </c>
      <c r="H8" s="359">
        <f t="shared" si="1"/>
        <v>3.19</v>
      </c>
      <c r="I8" s="359">
        <f t="shared" si="1"/>
        <v>3.19</v>
      </c>
      <c r="J8" s="359">
        <f t="shared" si="1"/>
        <v>3.19</v>
      </c>
      <c r="K8" s="359">
        <f t="shared" si="1"/>
        <v>3.19</v>
      </c>
      <c r="L8" s="359">
        <f t="shared" si="1"/>
        <v>3.78</v>
      </c>
      <c r="M8" s="359">
        <f t="shared" si="1"/>
        <v>4.3600000000000003</v>
      </c>
      <c r="O8" s="28"/>
    </row>
    <row r="9" spans="2:16" s="16" customFormat="1" ht="26.25" customHeight="1" thickBot="1" x14ac:dyDescent="0.35">
      <c r="B9" s="360" t="s">
        <v>77</v>
      </c>
      <c r="C9" s="361"/>
      <c r="D9" s="363">
        <f>-IF(D6&gt;$C$7,$C$7-D6,0)</f>
        <v>0</v>
      </c>
      <c r="E9" s="363">
        <f t="shared" ref="E9:M9" si="2">-IF(E6&gt;$C$7,$C$7-E6,0)</f>
        <v>0</v>
      </c>
      <c r="F9" s="363">
        <f t="shared" si="2"/>
        <v>0</v>
      </c>
      <c r="G9" s="363">
        <f t="shared" si="2"/>
        <v>0</v>
      </c>
      <c r="H9" s="363">
        <f t="shared" si="2"/>
        <v>0</v>
      </c>
      <c r="I9" s="363">
        <f t="shared" si="2"/>
        <v>0</v>
      </c>
      <c r="J9" s="363">
        <f t="shared" si="2"/>
        <v>0</v>
      </c>
      <c r="K9" s="359">
        <f t="shared" si="2"/>
        <v>0</v>
      </c>
      <c r="L9" s="359">
        <f t="shared" si="2"/>
        <v>0.59</v>
      </c>
      <c r="M9" s="359">
        <f t="shared" si="2"/>
        <v>1.17</v>
      </c>
      <c r="O9" s="28"/>
    </row>
    <row r="10" spans="2:16" s="1" customFormat="1" ht="15.6" thickTop="1" x14ac:dyDescent="0.25">
      <c r="B10" s="19"/>
      <c r="C10" s="5"/>
      <c r="D10" s="28"/>
      <c r="E10" s="28"/>
      <c r="F10" s="28"/>
      <c r="G10" s="28"/>
      <c r="H10" s="28"/>
      <c r="I10" s="28"/>
      <c r="J10" s="28"/>
      <c r="K10" s="28"/>
      <c r="L10" s="28"/>
      <c r="M10" s="28"/>
      <c r="O10" s="28"/>
    </row>
    <row r="11" spans="2:16" s="4" customFormat="1" ht="21" customHeight="1" thickBot="1" x14ac:dyDescent="0.35">
      <c r="B11" s="16" t="s">
        <v>45</v>
      </c>
      <c r="D11" s="28"/>
      <c r="E11" s="28"/>
      <c r="F11" s="28"/>
      <c r="G11" s="28"/>
      <c r="H11" s="28"/>
      <c r="I11" s="28"/>
      <c r="J11" s="28"/>
      <c r="K11" s="28"/>
      <c r="L11" s="61"/>
      <c r="M11" s="61"/>
    </row>
    <row r="12" spans="2:16" ht="16.2" thickTop="1" thickBot="1" x14ac:dyDescent="0.3">
      <c r="B12" s="122" t="s">
        <v>43</v>
      </c>
      <c r="C12" s="123">
        <v>0.03</v>
      </c>
      <c r="D12" s="38"/>
      <c r="E12" s="38"/>
      <c r="F12" s="38"/>
      <c r="G12" s="38"/>
      <c r="H12" s="38"/>
      <c r="I12" s="38"/>
      <c r="J12" s="38"/>
      <c r="K12" s="38"/>
    </row>
    <row r="13" spans="2:16" ht="40.200000000000003" thickBot="1" x14ac:dyDescent="0.3">
      <c r="B13" s="62" t="s">
        <v>54</v>
      </c>
      <c r="C13" s="63"/>
      <c r="D13" s="38"/>
      <c r="E13" s="38"/>
      <c r="F13" s="38"/>
      <c r="G13" s="38"/>
      <c r="H13" s="38"/>
      <c r="I13" s="38"/>
      <c r="J13" s="38"/>
      <c r="K13" s="38"/>
    </row>
    <row r="14" spans="2:16" ht="40.200000000000003" thickBot="1" x14ac:dyDescent="0.3">
      <c r="B14" s="124" t="s">
        <v>78</v>
      </c>
      <c r="C14" s="125"/>
      <c r="D14" s="38"/>
      <c r="E14" s="38"/>
      <c r="F14" s="38"/>
      <c r="G14" s="38"/>
      <c r="H14" s="38"/>
      <c r="I14" s="38"/>
      <c r="J14" s="38"/>
      <c r="K14" s="38"/>
    </row>
    <row r="15" spans="2:16" s="4" customFormat="1" ht="38.25" customHeight="1" x14ac:dyDescent="0.25">
      <c r="B15" s="784" t="s">
        <v>100</v>
      </c>
      <c r="C15" s="784"/>
      <c r="D15" s="803"/>
      <c r="E15" s="803"/>
    </row>
    <row r="16" spans="2:16" ht="16.2" thickBot="1" x14ac:dyDescent="0.35">
      <c r="B16" s="16"/>
    </row>
    <row r="17" spans="1:18" s="67" customFormat="1" ht="67.2" thickTop="1" thickBot="1" x14ac:dyDescent="0.3">
      <c r="D17" s="83" t="s">
        <v>94</v>
      </c>
      <c r="E17" s="80"/>
      <c r="G17" s="68" t="s">
        <v>96</v>
      </c>
      <c r="H17" s="80"/>
      <c r="J17" s="68" t="s">
        <v>97</v>
      </c>
      <c r="K17" s="80"/>
      <c r="M17" s="68" t="s">
        <v>101</v>
      </c>
      <c r="N17" s="69"/>
      <c r="O17" s="70">
        <f>+K17+H17+E17</f>
        <v>0</v>
      </c>
    </row>
    <row r="18" spans="1:18" ht="16.8" thickTop="1" thickBot="1" x14ac:dyDescent="0.35">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35">
      <c r="A19" s="797" t="s">
        <v>19</v>
      </c>
      <c r="B19" s="64" t="s">
        <v>24</v>
      </c>
      <c r="C19" s="65"/>
      <c r="D19" s="80"/>
      <c r="E19" s="80"/>
      <c r="F19" s="80"/>
      <c r="G19" s="80"/>
      <c r="H19" s="80"/>
      <c r="I19" s="80"/>
      <c r="J19" s="80"/>
      <c r="K19" s="80"/>
      <c r="L19" s="80"/>
      <c r="M19" s="80"/>
      <c r="O19" s="168">
        <f>SUM(D19:M19)</f>
        <v>0</v>
      </c>
    </row>
    <row r="20" spans="1:18" ht="24.75" customHeight="1" thickBot="1" x14ac:dyDescent="0.3">
      <c r="A20" s="798"/>
      <c r="B20" s="20" t="s">
        <v>32</v>
      </c>
      <c r="C20" s="30"/>
      <c r="D20" s="31"/>
      <c r="E20" s="180"/>
      <c r="F20" s="180"/>
      <c r="G20" s="180"/>
      <c r="H20" s="180"/>
      <c r="I20" s="180"/>
      <c r="J20" s="180"/>
      <c r="K20" s="180"/>
      <c r="L20" s="180"/>
      <c r="M20" s="180"/>
      <c r="O20" s="169">
        <f>SUM(D20:M20)</f>
        <v>0</v>
      </c>
    </row>
    <row r="21" spans="1:18" ht="19.5" customHeight="1" thickBot="1" x14ac:dyDescent="0.3">
      <c r="A21" s="798"/>
      <c r="B21" s="20" t="s">
        <v>13</v>
      </c>
      <c r="C21" s="11"/>
      <c r="D21" s="18">
        <f t="shared" ref="D21:M21" si="3">D20*D8</f>
        <v>0</v>
      </c>
      <c r="E21" s="18">
        <f t="shared" si="3"/>
        <v>0</v>
      </c>
      <c r="F21" s="18">
        <f t="shared" si="3"/>
        <v>0</v>
      </c>
      <c r="G21" s="18">
        <f t="shared" si="3"/>
        <v>0</v>
      </c>
      <c r="H21" s="18">
        <f t="shared" si="3"/>
        <v>0</v>
      </c>
      <c r="I21" s="18">
        <f t="shared" si="3"/>
        <v>0</v>
      </c>
      <c r="J21" s="18">
        <f t="shared" si="3"/>
        <v>0</v>
      </c>
      <c r="K21" s="76">
        <f t="shared" si="3"/>
        <v>0</v>
      </c>
      <c r="L21" s="76">
        <f t="shared" si="3"/>
        <v>0</v>
      </c>
      <c r="M21" s="76">
        <f t="shared" si="3"/>
        <v>0</v>
      </c>
      <c r="O21" s="164">
        <f t="shared" ref="O21:O27" si="4">SUM(D21:M21)</f>
        <v>0</v>
      </c>
      <c r="P21" s="3"/>
    </row>
    <row r="22" spans="1:18" ht="24.75" customHeight="1" thickBot="1" x14ac:dyDescent="0.3">
      <c r="A22" s="798"/>
      <c r="B22" s="20" t="s">
        <v>33</v>
      </c>
      <c r="C22" s="11"/>
      <c r="D22" s="32"/>
      <c r="E22" s="181"/>
      <c r="F22" s="181"/>
      <c r="G22" s="181"/>
      <c r="H22" s="181"/>
      <c r="I22" s="181"/>
      <c r="J22" s="181"/>
      <c r="K22" s="181"/>
      <c r="L22" s="181"/>
      <c r="M22" s="181"/>
      <c r="O22" s="169">
        <f t="shared" si="4"/>
        <v>0</v>
      </c>
    </row>
    <row r="23" spans="1:18" ht="15.6" thickBot="1" x14ac:dyDescent="0.3">
      <c r="A23" s="798"/>
      <c r="B23" s="20" t="s">
        <v>14</v>
      </c>
      <c r="C23" s="11"/>
      <c r="D23" s="18">
        <f t="shared" ref="D23:M23" si="5">D22*(D6+D7)</f>
        <v>0</v>
      </c>
      <c r="E23" s="18">
        <f t="shared" si="5"/>
        <v>0</v>
      </c>
      <c r="F23" s="18">
        <f t="shared" si="5"/>
        <v>0</v>
      </c>
      <c r="G23" s="18">
        <f t="shared" si="5"/>
        <v>0</v>
      </c>
      <c r="H23" s="18">
        <f t="shared" si="5"/>
        <v>0</v>
      </c>
      <c r="I23" s="18">
        <f t="shared" si="5"/>
        <v>0</v>
      </c>
      <c r="J23" s="18">
        <f t="shared" si="5"/>
        <v>0</v>
      </c>
      <c r="K23" s="76">
        <f t="shared" si="5"/>
        <v>0</v>
      </c>
      <c r="L23" s="76">
        <f t="shared" si="5"/>
        <v>0</v>
      </c>
      <c r="M23" s="76">
        <f t="shared" si="5"/>
        <v>0</v>
      </c>
      <c r="O23" s="24">
        <f t="shared" si="4"/>
        <v>0</v>
      </c>
    </row>
    <row r="24" spans="1:18" ht="15.6" thickBot="1" x14ac:dyDescent="0.3">
      <c r="A24" s="798"/>
      <c r="B24" s="20" t="s">
        <v>15</v>
      </c>
      <c r="C24" s="11"/>
      <c r="D24" s="18">
        <f>D21-D23</f>
        <v>0</v>
      </c>
      <c r="E24" s="18">
        <f t="shared" ref="E24:J24" si="6">E21-E23</f>
        <v>0</v>
      </c>
      <c r="F24" s="18">
        <f t="shared" si="6"/>
        <v>0</v>
      </c>
      <c r="G24" s="18">
        <f t="shared" si="6"/>
        <v>0</v>
      </c>
      <c r="H24" s="18">
        <f t="shared" si="6"/>
        <v>0</v>
      </c>
      <c r="I24" s="18">
        <f t="shared" si="6"/>
        <v>0</v>
      </c>
      <c r="J24" s="18">
        <f t="shared" si="6"/>
        <v>0</v>
      </c>
      <c r="K24" s="76">
        <f>K21-K23</f>
        <v>0</v>
      </c>
      <c r="L24" s="76">
        <f>L21-L23</f>
        <v>0</v>
      </c>
      <c r="M24" s="76">
        <f>M21-M23</f>
        <v>0</v>
      </c>
      <c r="O24" s="24">
        <f t="shared" si="4"/>
        <v>0</v>
      </c>
      <c r="P24" s="60"/>
    </row>
    <row r="25" spans="1:18" ht="15.6" thickBot="1" x14ac:dyDescent="0.3">
      <c r="A25" s="798"/>
      <c r="B25" s="20" t="s">
        <v>17</v>
      </c>
      <c r="C25" s="11"/>
      <c r="D25" s="18">
        <f t="shared" ref="D25:J25" si="7">+IF(D20&gt;0,D7*(D20-D22),0)</f>
        <v>0</v>
      </c>
      <c r="E25" s="18">
        <f t="shared" si="7"/>
        <v>0</v>
      </c>
      <c r="F25" s="18">
        <f t="shared" si="7"/>
        <v>0</v>
      </c>
      <c r="G25" s="18">
        <f t="shared" si="7"/>
        <v>0</v>
      </c>
      <c r="H25" s="18">
        <f t="shared" si="7"/>
        <v>0</v>
      </c>
      <c r="I25" s="18">
        <f t="shared" si="7"/>
        <v>0</v>
      </c>
      <c r="J25" s="18">
        <f t="shared" si="7"/>
        <v>0</v>
      </c>
      <c r="K25" s="71"/>
      <c r="L25" s="71"/>
      <c r="M25" s="71"/>
      <c r="O25" s="24">
        <f t="shared" si="4"/>
        <v>0</v>
      </c>
      <c r="P25" s="60"/>
      <c r="Q25" s="3"/>
    </row>
    <row r="26" spans="1:18" ht="15.6" thickBot="1" x14ac:dyDescent="0.3">
      <c r="A26" s="799"/>
      <c r="B26" s="20" t="s">
        <v>18</v>
      </c>
      <c r="C26" s="11"/>
      <c r="D26" s="18">
        <f>D24-D25</f>
        <v>0</v>
      </c>
      <c r="E26" s="18">
        <f t="shared" ref="E26:L26" si="8">E24-E25</f>
        <v>0</v>
      </c>
      <c r="F26" s="18">
        <f t="shared" si="8"/>
        <v>0</v>
      </c>
      <c r="G26" s="18">
        <f t="shared" si="8"/>
        <v>0</v>
      </c>
      <c r="H26" s="18">
        <f t="shared" si="8"/>
        <v>0</v>
      </c>
      <c r="I26" s="18">
        <f t="shared" si="8"/>
        <v>0</v>
      </c>
      <c r="J26" s="18">
        <f t="shared" si="8"/>
        <v>0</v>
      </c>
      <c r="K26" s="76">
        <f t="shared" si="8"/>
        <v>0</v>
      </c>
      <c r="L26" s="76">
        <f t="shared" si="8"/>
        <v>0</v>
      </c>
      <c r="M26" s="76">
        <f>M24</f>
        <v>0</v>
      </c>
      <c r="O26" s="24">
        <f t="shared" si="4"/>
        <v>0</v>
      </c>
      <c r="Q26" s="3"/>
      <c r="R26" s="3"/>
    </row>
    <row r="27" spans="1:18" ht="22.5" customHeight="1" thickTop="1" thickBot="1" x14ac:dyDescent="0.3">
      <c r="A27" s="21"/>
      <c r="B27" s="22" t="s">
        <v>66</v>
      </c>
      <c r="C27" s="11"/>
      <c r="D27" s="18">
        <f>+D26+D25</f>
        <v>0</v>
      </c>
      <c r="E27" s="18">
        <f t="shared" ref="E27:M27" si="9">+E26+E25</f>
        <v>0</v>
      </c>
      <c r="F27" s="18">
        <f t="shared" si="9"/>
        <v>0</v>
      </c>
      <c r="G27" s="18">
        <f>+G26+G25</f>
        <v>0</v>
      </c>
      <c r="H27" s="18">
        <f t="shared" si="9"/>
        <v>0</v>
      </c>
      <c r="I27" s="18">
        <f t="shared" si="9"/>
        <v>0</v>
      </c>
      <c r="J27" s="18">
        <f t="shared" si="9"/>
        <v>0</v>
      </c>
      <c r="K27" s="76">
        <f t="shared" si="9"/>
        <v>0</v>
      </c>
      <c r="L27" s="76">
        <f t="shared" si="9"/>
        <v>0</v>
      </c>
      <c r="M27" s="76">
        <f t="shared" si="9"/>
        <v>0</v>
      </c>
      <c r="O27" s="24">
        <f t="shared" si="4"/>
        <v>0</v>
      </c>
      <c r="Q27" s="3"/>
      <c r="R27" s="3"/>
    </row>
    <row r="28" spans="1:18" ht="15.6" thickBot="1" x14ac:dyDescent="0.3">
      <c r="D28" s="3"/>
      <c r="E28" s="3"/>
      <c r="F28" s="3"/>
      <c r="G28" s="3"/>
      <c r="H28" s="3"/>
      <c r="I28" s="3"/>
      <c r="J28" s="3"/>
      <c r="K28" s="3"/>
      <c r="L28" s="3"/>
      <c r="M28" s="3"/>
      <c r="O28" s="3"/>
    </row>
    <row r="29" spans="1:18" s="7" customFormat="1" ht="45" customHeight="1" thickBot="1" x14ac:dyDescent="0.3">
      <c r="A29" s="794" t="s">
        <v>29</v>
      </c>
      <c r="B29" s="22" t="s">
        <v>20</v>
      </c>
      <c r="C29" s="11"/>
      <c r="D29" s="72"/>
      <c r="E29" s="386"/>
      <c r="F29" s="386"/>
      <c r="G29" s="386"/>
      <c r="H29" s="386"/>
      <c r="I29" s="386"/>
      <c r="J29" s="386"/>
      <c r="K29" s="386"/>
      <c r="L29" s="386"/>
      <c r="M29" s="386"/>
      <c r="O29" s="169">
        <f t="shared" ref="O29:O35" si="10">SUM(D29:M29)</f>
        <v>0</v>
      </c>
    </row>
    <row r="30" spans="1:18" s="7" customFormat="1" ht="26.25" customHeight="1" thickBot="1" x14ac:dyDescent="0.3">
      <c r="A30" s="795"/>
      <c r="B30" s="22" t="s">
        <v>39</v>
      </c>
      <c r="C30" s="11"/>
      <c r="D30" s="44">
        <f>D29</f>
        <v>0</v>
      </c>
      <c r="E30" s="44">
        <f t="shared" ref="E30:J30" si="11">E29</f>
        <v>0</v>
      </c>
      <c r="F30" s="44">
        <f t="shared" si="11"/>
        <v>0</v>
      </c>
      <c r="G30" s="44">
        <f t="shared" si="11"/>
        <v>0</v>
      </c>
      <c r="H30" s="44">
        <f t="shared" si="11"/>
        <v>0</v>
      </c>
      <c r="I30" s="44">
        <f t="shared" si="11"/>
        <v>0</v>
      </c>
      <c r="J30" s="44">
        <f t="shared" si="11"/>
        <v>0</v>
      </c>
      <c r="K30" s="71"/>
      <c r="L30" s="71"/>
      <c r="M30" s="71"/>
      <c r="O30" s="177">
        <f t="shared" si="10"/>
        <v>0</v>
      </c>
      <c r="P30" s="73"/>
    </row>
    <row r="31" spans="1:18" s="74" customFormat="1" ht="37.5" customHeight="1" thickBot="1" x14ac:dyDescent="0.3">
      <c r="A31" s="796"/>
      <c r="B31" s="22" t="s">
        <v>47</v>
      </c>
      <c r="C31" s="11"/>
      <c r="D31" s="18">
        <f t="shared" ref="D31:J31" si="12">D30*D7</f>
        <v>0</v>
      </c>
      <c r="E31" s="18">
        <f t="shared" si="12"/>
        <v>0</v>
      </c>
      <c r="F31" s="18">
        <f t="shared" si="12"/>
        <v>0</v>
      </c>
      <c r="G31" s="18">
        <f t="shared" si="12"/>
        <v>0</v>
      </c>
      <c r="H31" s="18">
        <f t="shared" si="12"/>
        <v>0</v>
      </c>
      <c r="I31" s="18">
        <f t="shared" si="12"/>
        <v>0</v>
      </c>
      <c r="J31" s="18">
        <f t="shared" si="12"/>
        <v>0</v>
      </c>
      <c r="K31" s="71"/>
      <c r="L31" s="71"/>
      <c r="M31" s="71"/>
      <c r="N31" s="49"/>
      <c r="O31" s="24">
        <f t="shared" si="10"/>
        <v>0</v>
      </c>
      <c r="Q31" s="75"/>
    </row>
    <row r="32" spans="1:18" ht="15.6" thickBot="1" x14ac:dyDescent="0.3">
      <c r="O32" s="3"/>
    </row>
    <row r="33" spans="1:17" ht="37.5" customHeight="1" thickBot="1" x14ac:dyDescent="0.3">
      <c r="A33" s="21"/>
      <c r="B33" s="22" t="s">
        <v>58</v>
      </c>
      <c r="C33" s="157"/>
      <c r="D33" s="18">
        <f>D31+D26</f>
        <v>0</v>
      </c>
      <c r="E33" s="18">
        <f t="shared" ref="E33:M33" si="13">E31+E26</f>
        <v>0</v>
      </c>
      <c r="F33" s="18">
        <f t="shared" si="13"/>
        <v>0</v>
      </c>
      <c r="G33" s="18">
        <f t="shared" si="13"/>
        <v>0</v>
      </c>
      <c r="H33" s="18">
        <f t="shared" si="13"/>
        <v>0</v>
      </c>
      <c r="I33" s="18">
        <f t="shared" si="13"/>
        <v>0</v>
      </c>
      <c r="J33" s="18">
        <f t="shared" si="13"/>
        <v>0</v>
      </c>
      <c r="K33" s="18">
        <f t="shared" si="13"/>
        <v>0</v>
      </c>
      <c r="L33" s="18">
        <f t="shared" si="13"/>
        <v>0</v>
      </c>
      <c r="M33" s="18">
        <f t="shared" si="13"/>
        <v>0</v>
      </c>
      <c r="O33" s="24">
        <f t="shared" si="10"/>
        <v>0</v>
      </c>
      <c r="Q33" s="3"/>
    </row>
    <row r="34" spans="1:17" ht="15.6" thickBot="1" x14ac:dyDescent="0.3">
      <c r="O34" s="3"/>
    </row>
    <row r="35" spans="1:17" ht="53.25" customHeight="1" thickBot="1" x14ac:dyDescent="0.3">
      <c r="A35" s="21"/>
      <c r="B35" s="161" t="s">
        <v>59</v>
      </c>
      <c r="C35" s="158" t="s">
        <v>75</v>
      </c>
      <c r="D35" s="86">
        <f>IF($C$14&gt;$C$7,D29*($C$14-$C$7),0)</f>
        <v>0</v>
      </c>
      <c r="E35" s="86">
        <f t="shared" ref="E35:M35" si="14">IF($C$14&gt;$C$7,E29*($C$14-$C$7),0)</f>
        <v>0</v>
      </c>
      <c r="F35" s="86">
        <f t="shared" si="14"/>
        <v>0</v>
      </c>
      <c r="G35" s="86">
        <f t="shared" si="14"/>
        <v>0</v>
      </c>
      <c r="H35" s="86">
        <f t="shared" si="14"/>
        <v>0</v>
      </c>
      <c r="I35" s="86">
        <f t="shared" si="14"/>
        <v>0</v>
      </c>
      <c r="J35" s="86">
        <f t="shared" si="14"/>
        <v>0</v>
      </c>
      <c r="K35" s="86">
        <f t="shared" si="14"/>
        <v>0</v>
      </c>
      <c r="L35" s="86">
        <f t="shared" si="14"/>
        <v>0</v>
      </c>
      <c r="M35" s="86">
        <f t="shared" si="14"/>
        <v>0</v>
      </c>
      <c r="N35" s="84"/>
      <c r="O35" s="82">
        <f t="shared" si="10"/>
        <v>0</v>
      </c>
      <c r="Q35" s="3"/>
    </row>
    <row r="36" spans="1:17" ht="15.6" thickBot="1" x14ac:dyDescent="0.3">
      <c r="O36" s="3"/>
    </row>
    <row r="37" spans="1:17" s="38" customFormat="1" ht="15.6" thickBot="1" x14ac:dyDescent="0.3">
      <c r="A37" s="35"/>
      <c r="B37" s="22" t="s">
        <v>71</v>
      </c>
      <c r="C37" s="26"/>
      <c r="D37" s="18">
        <f>+D33+D35</f>
        <v>0</v>
      </c>
      <c r="E37" s="18">
        <f t="shared" ref="E37:M37" si="15">+E33+E35</f>
        <v>0</v>
      </c>
      <c r="F37" s="18">
        <f t="shared" si="15"/>
        <v>0</v>
      </c>
      <c r="G37" s="18">
        <f t="shared" si="15"/>
        <v>0</v>
      </c>
      <c r="H37" s="18">
        <f t="shared" si="15"/>
        <v>0</v>
      </c>
      <c r="I37" s="18">
        <f t="shared" si="15"/>
        <v>0</v>
      </c>
      <c r="J37" s="18">
        <f t="shared" si="15"/>
        <v>0</v>
      </c>
      <c r="K37" s="18">
        <f t="shared" si="15"/>
        <v>0</v>
      </c>
      <c r="L37" s="18">
        <f t="shared" si="15"/>
        <v>0</v>
      </c>
      <c r="M37" s="18">
        <f t="shared" si="15"/>
        <v>0</v>
      </c>
      <c r="O37" s="24">
        <f>SUM(D37:M37)</f>
        <v>0</v>
      </c>
    </row>
    <row r="38" spans="1:17" x14ac:dyDescent="0.25">
      <c r="O38" s="3"/>
    </row>
    <row r="39" spans="1:17" ht="15.6" thickBot="1" x14ac:dyDescent="0.3">
      <c r="O39" s="3"/>
    </row>
    <row r="40" spans="1:17" ht="15.6" thickBot="1" x14ac:dyDescent="0.3">
      <c r="I40" s="800" t="s">
        <v>52</v>
      </c>
      <c r="J40" s="801"/>
      <c r="K40" s="802"/>
      <c r="L40" s="113" t="s">
        <v>170</v>
      </c>
      <c r="M40" s="333">
        <f>M9*M29+L9*L29+K9*K29+J9*J29+I9*I29+H9*H29+G9*G29+F9*F29+E9*E29+D9*D29</f>
        <v>0</v>
      </c>
      <c r="O40" s="24">
        <f>M40</f>
        <v>0</v>
      </c>
    </row>
    <row r="41" spans="1:17" ht="15.6" thickBot="1" x14ac:dyDescent="0.3">
      <c r="O41" s="3"/>
    </row>
    <row r="42" spans="1:17" ht="15.75" customHeight="1" thickBot="1" x14ac:dyDescent="0.3">
      <c r="I42" s="785" t="s">
        <v>22</v>
      </c>
      <c r="J42" s="792"/>
      <c r="K42" s="79">
        <f>C12</f>
        <v>0.03</v>
      </c>
      <c r="L42" s="113" t="s">
        <v>74</v>
      </c>
      <c r="M42" s="111">
        <f>O29*$C$7</f>
        <v>0</v>
      </c>
      <c r="O42" s="24">
        <f>M42*C12</f>
        <v>0</v>
      </c>
      <c r="P42" s="55"/>
    </row>
    <row r="43" spans="1:17" ht="15.6" thickBot="1" x14ac:dyDescent="0.3">
      <c r="O43" s="3"/>
    </row>
    <row r="44" spans="1:17" ht="40.5" customHeight="1" thickBot="1" x14ac:dyDescent="0.3">
      <c r="I44" s="785" t="s">
        <v>54</v>
      </c>
      <c r="J44" s="792"/>
      <c r="K44" s="112">
        <f>C13</f>
        <v>0</v>
      </c>
      <c r="L44" s="113" t="s">
        <v>74</v>
      </c>
      <c r="M44" s="114">
        <f>O33-O40</f>
        <v>0</v>
      </c>
      <c r="O44" s="24">
        <f>M44*C13</f>
        <v>0</v>
      </c>
    </row>
    <row r="45" spans="1:17" ht="15.6" thickBot="1" x14ac:dyDescent="0.3">
      <c r="O45" s="3"/>
    </row>
    <row r="46" spans="1:17" ht="15.6" thickBot="1" x14ac:dyDescent="0.3">
      <c r="I46" s="785" t="s">
        <v>106</v>
      </c>
      <c r="J46" s="786"/>
      <c r="K46" s="786"/>
      <c r="L46" s="786"/>
      <c r="M46" s="85"/>
      <c r="O46" s="24">
        <f>O37-O40-O42-O44</f>
        <v>0</v>
      </c>
    </row>
    <row r="47" spans="1:17" ht="15.6" thickBot="1" x14ac:dyDescent="0.3">
      <c r="I47" s="2"/>
      <c r="J47" s="2"/>
      <c r="K47" s="2"/>
      <c r="L47" s="2"/>
      <c r="O47" s="3"/>
    </row>
    <row r="48" spans="1:17" ht="15.75" customHeight="1" thickBot="1" x14ac:dyDescent="0.3">
      <c r="I48" s="785" t="s">
        <v>107</v>
      </c>
      <c r="J48" s="786"/>
      <c r="K48" s="786"/>
      <c r="L48" s="786"/>
      <c r="M48" s="79"/>
      <c r="O48" s="24" t="e">
        <f>O46/(O20-O22)</f>
        <v>#DIV/0!</v>
      </c>
    </row>
    <row r="49" spans="2:15" ht="15.6" thickBot="1" x14ac:dyDescent="0.3">
      <c r="O49" s="3"/>
    </row>
    <row r="50" spans="2:15" ht="15.75" customHeight="1" thickBot="1" x14ac:dyDescent="0.35">
      <c r="I50" s="787" t="s">
        <v>98</v>
      </c>
      <c r="J50" s="788"/>
      <c r="K50" s="788"/>
      <c r="L50" s="788"/>
      <c r="M50" s="87"/>
      <c r="N50" s="88"/>
      <c r="O50" s="89">
        <f>O27-O33</f>
        <v>0</v>
      </c>
    </row>
    <row r="52" spans="2:15" x14ac:dyDescent="0.25">
      <c r="B52" s="90"/>
    </row>
  </sheetData>
  <sheetProtection sheet="1" objects="1" scenarios="1"/>
  <protectedRanges>
    <protectedRange sqref="D29:M29" name="Plage7"/>
    <protectedRange sqref="D22:M22" name="Plage6"/>
    <protectedRange sqref="K17" name="Plage4"/>
    <protectedRange sqref="C12:C14" name="Plage1"/>
    <protectedRange sqref="H17 E17" name="Plage3"/>
    <protectedRange sqref="D19:M20" name="Plage5"/>
  </protectedRanges>
  <mergeCells count="10">
    <mergeCell ref="I50:L50"/>
    <mergeCell ref="I42:J42"/>
    <mergeCell ref="I44:J44"/>
    <mergeCell ref="B15:C15"/>
    <mergeCell ref="D15:E15"/>
    <mergeCell ref="A19:A26"/>
    <mergeCell ref="A29:A31"/>
    <mergeCell ref="I46:L46"/>
    <mergeCell ref="I48:L48"/>
    <mergeCell ref="I40:K40"/>
  </mergeCells>
  <pageMargins left="0.7" right="0.7" top="0.75" bottom="0.75" header="0.3" footer="0.3"/>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R52"/>
  <sheetViews>
    <sheetView topLeftCell="A32" workbookViewId="0">
      <selection activeCell="D29" sqref="D29:M29"/>
    </sheetView>
  </sheetViews>
  <sheetFormatPr baseColWidth="10" defaultColWidth="11.54296875" defaultRowHeight="15" x14ac:dyDescent="0.25"/>
  <cols>
    <col min="1" max="1" width="2.90625" customWidth="1"/>
    <col min="2" max="2" width="25.6328125" customWidth="1"/>
    <col min="3" max="3" width="6.453125" customWidth="1"/>
    <col min="14" max="14" width="2.81640625" customWidth="1"/>
    <col min="15" max="15" width="11.54296875" style="7"/>
  </cols>
  <sheetData>
    <row r="1" spans="2:16" ht="15.6" x14ac:dyDescent="0.3">
      <c r="B1" s="16" t="s">
        <v>187</v>
      </c>
    </row>
    <row r="2" spans="2:16" x14ac:dyDescent="0.25">
      <c r="P2" s="55"/>
    </row>
    <row r="3" spans="2:16" x14ac:dyDescent="0.25">
      <c r="P3" s="55"/>
    </row>
    <row r="4" spans="2:16" ht="16.2" thickBot="1" x14ac:dyDescent="0.35">
      <c r="B4" s="16" t="s">
        <v>44</v>
      </c>
      <c r="P4" s="55"/>
    </row>
    <row r="5" spans="2:16" ht="16.8" thickTop="1" thickBot="1" x14ac:dyDescent="0.35">
      <c r="B5" s="349" t="s">
        <v>2</v>
      </c>
      <c r="C5" s="350"/>
      <c r="D5" s="351" t="s">
        <v>3</v>
      </c>
      <c r="E5" s="352" t="s">
        <v>4</v>
      </c>
      <c r="F5" s="352" t="s">
        <v>5</v>
      </c>
      <c r="G5" s="352" t="s">
        <v>6</v>
      </c>
      <c r="H5" s="352" t="s">
        <v>7</v>
      </c>
      <c r="I5" s="352" t="s">
        <v>8</v>
      </c>
      <c r="J5" s="352" t="s">
        <v>9</v>
      </c>
      <c r="K5" s="352" t="s">
        <v>10</v>
      </c>
      <c r="L5" s="352" t="s">
        <v>11</v>
      </c>
      <c r="M5" s="353" t="s">
        <v>12</v>
      </c>
      <c r="O5" s="319"/>
    </row>
    <row r="6" spans="2:16" ht="23.25" customHeight="1" thickTop="1" thickBot="1" x14ac:dyDescent="0.35">
      <c r="B6" s="354" t="s">
        <v>0</v>
      </c>
      <c r="C6" s="355"/>
      <c r="D6" s="356">
        <f>'Paramètres Tarifs'!C12</f>
        <v>0.2</v>
      </c>
      <c r="E6" s="356">
        <f>'Paramètres Tarifs'!D12</f>
        <v>1.53</v>
      </c>
      <c r="F6" s="356">
        <f>'Paramètres Tarifs'!E12</f>
        <v>1.76</v>
      </c>
      <c r="G6" s="356">
        <f>'Paramètres Tarifs'!F12</f>
        <v>1.97</v>
      </c>
      <c r="H6" s="356">
        <f>'Paramètres Tarifs'!G12</f>
        <v>2.19</v>
      </c>
      <c r="I6" s="356">
        <f>'Paramètres Tarifs'!H12</f>
        <v>2.41</v>
      </c>
      <c r="J6" s="356">
        <f>'Paramètres Tarifs'!I12</f>
        <v>2.61</v>
      </c>
      <c r="K6" s="356">
        <f>'Paramètres Tarifs'!J12</f>
        <v>3.19</v>
      </c>
      <c r="L6" s="356">
        <f>'Paramètres Tarifs'!K12</f>
        <v>3.78</v>
      </c>
      <c r="M6" s="356">
        <f>'Paramètres Tarifs'!L12</f>
        <v>4.3600000000000003</v>
      </c>
      <c r="O6" s="27"/>
      <c r="P6" s="59"/>
    </row>
    <row r="7" spans="2:16" ht="39" customHeight="1" thickBot="1" x14ac:dyDescent="0.3">
      <c r="B7" s="357" t="s">
        <v>46</v>
      </c>
      <c r="C7" s="358">
        <f>'Paramètres Tarifs'!C33</f>
        <v>3.19</v>
      </c>
      <c r="D7" s="359">
        <f>IF($C$7-D6&gt;0,$C$7-D6,0)</f>
        <v>2.99</v>
      </c>
      <c r="E7" s="359">
        <f t="shared" ref="E7:M7" si="0">IF($C$7-E6&gt;0,$C$7-E6,0)</f>
        <v>1.66</v>
      </c>
      <c r="F7" s="359">
        <f t="shared" si="0"/>
        <v>1.43</v>
      </c>
      <c r="G7" s="359">
        <f t="shared" si="0"/>
        <v>1.22</v>
      </c>
      <c r="H7" s="359">
        <f t="shared" si="0"/>
        <v>1</v>
      </c>
      <c r="I7" s="359">
        <f t="shared" si="0"/>
        <v>0.78</v>
      </c>
      <c r="J7" s="359">
        <f t="shared" si="0"/>
        <v>0.57999999999999996</v>
      </c>
      <c r="K7" s="359">
        <f t="shared" si="0"/>
        <v>0</v>
      </c>
      <c r="L7" s="359">
        <f t="shared" si="0"/>
        <v>0</v>
      </c>
      <c r="M7" s="359">
        <f t="shared" si="0"/>
        <v>0</v>
      </c>
      <c r="O7" s="28"/>
    </row>
    <row r="8" spans="2:16" ht="22.5" customHeight="1" thickBot="1" x14ac:dyDescent="0.3">
      <c r="B8" s="357" t="s">
        <v>28</v>
      </c>
      <c r="C8" s="358"/>
      <c r="D8" s="359">
        <f>D7+D6</f>
        <v>3.19</v>
      </c>
      <c r="E8" s="359">
        <f t="shared" ref="E8:M8" si="1">E7+E6</f>
        <v>3.19</v>
      </c>
      <c r="F8" s="359">
        <f t="shared" si="1"/>
        <v>3.19</v>
      </c>
      <c r="G8" s="359">
        <f t="shared" si="1"/>
        <v>3.19</v>
      </c>
      <c r="H8" s="359">
        <f t="shared" si="1"/>
        <v>3.19</v>
      </c>
      <c r="I8" s="359">
        <f t="shared" si="1"/>
        <v>3.19</v>
      </c>
      <c r="J8" s="359">
        <f t="shared" si="1"/>
        <v>3.19</v>
      </c>
      <c r="K8" s="359">
        <f t="shared" si="1"/>
        <v>3.19</v>
      </c>
      <c r="L8" s="359">
        <f t="shared" si="1"/>
        <v>3.78</v>
      </c>
      <c r="M8" s="359">
        <f t="shared" si="1"/>
        <v>4.3600000000000003</v>
      </c>
      <c r="O8" s="28"/>
    </row>
    <row r="9" spans="2:16" ht="30" customHeight="1" thickBot="1" x14ac:dyDescent="0.3">
      <c r="B9" s="360" t="s">
        <v>77</v>
      </c>
      <c r="C9" s="361"/>
      <c r="D9" s="71"/>
      <c r="E9" s="71"/>
      <c r="F9" s="71"/>
      <c r="G9" s="71"/>
      <c r="H9" s="71"/>
      <c r="I9" s="71"/>
      <c r="J9" s="71"/>
      <c r="K9" s="71"/>
      <c r="L9" s="71"/>
      <c r="M9" s="71"/>
      <c r="O9" s="28"/>
    </row>
    <row r="10" spans="2:16" s="1" customFormat="1" ht="15.6" thickTop="1" x14ac:dyDescent="0.25">
      <c r="B10" s="19"/>
      <c r="C10" s="5"/>
      <c r="D10" s="28"/>
      <c r="E10" s="28"/>
      <c r="F10" s="28"/>
      <c r="G10" s="28"/>
      <c r="H10" s="28"/>
      <c r="I10" s="28"/>
      <c r="J10" s="28"/>
      <c r="K10" s="28"/>
      <c r="L10" s="28"/>
      <c r="M10" s="28"/>
      <c r="O10" s="28"/>
    </row>
    <row r="11" spans="2:16" s="4" customFormat="1" ht="21" customHeight="1" thickBot="1" x14ac:dyDescent="0.35">
      <c r="B11" s="16" t="s">
        <v>45</v>
      </c>
      <c r="D11" s="28"/>
      <c r="E11" s="28"/>
      <c r="F11" s="28"/>
      <c r="G11" s="28"/>
      <c r="H11" s="28"/>
      <c r="I11" s="28"/>
      <c r="J11" s="28"/>
      <c r="K11" s="28"/>
      <c r="L11" s="61"/>
      <c r="M11" s="61"/>
      <c r="O11" s="392"/>
    </row>
    <row r="12" spans="2:16" ht="16.2" thickTop="1" thickBot="1" x14ac:dyDescent="0.3">
      <c r="B12" s="122" t="s">
        <v>43</v>
      </c>
      <c r="C12" s="123">
        <v>0.03</v>
      </c>
      <c r="D12" s="38"/>
      <c r="E12" s="38"/>
      <c r="F12" s="38"/>
      <c r="G12" s="38"/>
      <c r="H12" s="38"/>
      <c r="I12" s="38"/>
      <c r="J12" s="38"/>
      <c r="K12" s="38"/>
    </row>
    <row r="13" spans="2:16" ht="40.200000000000003" thickBot="1" x14ac:dyDescent="0.3">
      <c r="B13" s="62" t="s">
        <v>54</v>
      </c>
      <c r="C13" s="63"/>
      <c r="D13" s="38"/>
      <c r="E13" s="38"/>
      <c r="F13" s="38"/>
      <c r="G13" s="38"/>
      <c r="H13" s="38"/>
      <c r="I13" s="38"/>
      <c r="J13" s="38"/>
      <c r="K13" s="38"/>
    </row>
    <row r="14" spans="2:16" ht="40.200000000000003" thickBot="1" x14ac:dyDescent="0.3">
      <c r="B14" s="124" t="s">
        <v>78</v>
      </c>
      <c r="C14" s="125"/>
      <c r="D14" s="38"/>
      <c r="E14" s="38"/>
      <c r="F14" s="38"/>
      <c r="G14" s="38"/>
      <c r="H14" s="38"/>
      <c r="I14" s="38"/>
      <c r="J14" s="38"/>
      <c r="K14" s="38"/>
    </row>
    <row r="15" spans="2:16" s="4" customFormat="1" ht="29.25" customHeight="1" x14ac:dyDescent="0.25">
      <c r="B15" s="784" t="s">
        <v>95</v>
      </c>
      <c r="C15" s="784"/>
      <c r="O15" s="392"/>
    </row>
    <row r="16" spans="2:16" ht="16.2" thickBot="1" x14ac:dyDescent="0.35">
      <c r="B16" s="16"/>
    </row>
    <row r="17" spans="1:18" s="67" customFormat="1" ht="67.2" thickTop="1" thickBot="1" x14ac:dyDescent="0.3">
      <c r="D17" s="83" t="s">
        <v>94</v>
      </c>
      <c r="E17" s="80"/>
      <c r="G17" s="68" t="s">
        <v>96</v>
      </c>
      <c r="H17" s="80"/>
      <c r="J17" s="68" t="s">
        <v>97</v>
      </c>
      <c r="K17" s="80"/>
      <c r="M17" s="68" t="s">
        <v>101</v>
      </c>
      <c r="N17" s="69"/>
      <c r="O17" s="70">
        <f>+K17+H17+E17</f>
        <v>0</v>
      </c>
    </row>
    <row r="18" spans="1:18" ht="16.8" thickTop="1" thickBot="1" x14ac:dyDescent="0.35">
      <c r="B18" s="14" t="s">
        <v>2</v>
      </c>
      <c r="C18" s="13"/>
      <c r="D18" s="12" t="s">
        <v>3</v>
      </c>
      <c r="E18" s="12" t="s">
        <v>4</v>
      </c>
      <c r="F18" s="12" t="s">
        <v>5</v>
      </c>
      <c r="G18" s="12" t="s">
        <v>6</v>
      </c>
      <c r="H18" s="12" t="s">
        <v>7</v>
      </c>
      <c r="I18" s="12" t="s">
        <v>8</v>
      </c>
      <c r="J18" s="12" t="s">
        <v>9</v>
      </c>
      <c r="K18" s="12" t="s">
        <v>10</v>
      </c>
      <c r="L18" s="12" t="s">
        <v>11</v>
      </c>
      <c r="M18" s="58" t="s">
        <v>12</v>
      </c>
      <c r="O18" s="418" t="s">
        <v>21</v>
      </c>
    </row>
    <row r="19" spans="1:18" s="40" customFormat="1" ht="24" customHeight="1" thickTop="1" thickBot="1" x14ac:dyDescent="0.35">
      <c r="A19" s="797" t="s">
        <v>19</v>
      </c>
      <c r="B19" s="64" t="s">
        <v>24</v>
      </c>
      <c r="C19" s="65"/>
      <c r="D19" s="80"/>
      <c r="E19" s="80"/>
      <c r="F19" s="80"/>
      <c r="G19" s="80"/>
      <c r="H19" s="80"/>
      <c r="I19" s="80"/>
      <c r="J19" s="80"/>
      <c r="K19" s="80"/>
      <c r="L19" s="80"/>
      <c r="M19" s="80"/>
      <c r="O19" s="419">
        <f>SUM(D19:M19)</f>
        <v>0</v>
      </c>
    </row>
    <row r="20" spans="1:18" ht="24.75" customHeight="1" thickBot="1" x14ac:dyDescent="0.3">
      <c r="A20" s="798"/>
      <c r="B20" s="20" t="s">
        <v>32</v>
      </c>
      <c r="C20" s="30"/>
      <c r="D20" s="31"/>
      <c r="E20" s="180"/>
      <c r="F20" s="180"/>
      <c r="G20" s="180"/>
      <c r="H20" s="180"/>
      <c r="I20" s="180"/>
      <c r="J20" s="180"/>
      <c r="K20" s="180"/>
      <c r="L20" s="180"/>
      <c r="M20" s="180"/>
      <c r="O20" s="308">
        <f>SUM(D20:M20)</f>
        <v>0</v>
      </c>
    </row>
    <row r="21" spans="1:18" ht="19.5" customHeight="1" thickBot="1" x14ac:dyDescent="0.3">
      <c r="A21" s="798"/>
      <c r="B21" s="20" t="s">
        <v>13</v>
      </c>
      <c r="C21" s="11"/>
      <c r="D21" s="18">
        <f t="shared" ref="D21:M21" si="2">D20*D8</f>
        <v>0</v>
      </c>
      <c r="E21" s="18">
        <f t="shared" si="2"/>
        <v>0</v>
      </c>
      <c r="F21" s="18">
        <f t="shared" si="2"/>
        <v>0</v>
      </c>
      <c r="G21" s="18">
        <f t="shared" si="2"/>
        <v>0</v>
      </c>
      <c r="H21" s="18">
        <f t="shared" si="2"/>
        <v>0</v>
      </c>
      <c r="I21" s="18">
        <f t="shared" si="2"/>
        <v>0</v>
      </c>
      <c r="J21" s="18">
        <f t="shared" si="2"/>
        <v>0</v>
      </c>
      <c r="K21" s="76">
        <f t="shared" si="2"/>
        <v>0</v>
      </c>
      <c r="L21" s="76">
        <f t="shared" si="2"/>
        <v>0</v>
      </c>
      <c r="M21" s="76">
        <f t="shared" si="2"/>
        <v>0</v>
      </c>
      <c r="O21" s="420">
        <f t="shared" ref="O21:O27" si="3">SUM(D21:M21)</f>
        <v>0</v>
      </c>
      <c r="P21" s="3"/>
    </row>
    <row r="22" spans="1:18" ht="24.75" customHeight="1" thickBot="1" x14ac:dyDescent="0.3">
      <c r="A22" s="798"/>
      <c r="B22" s="20" t="s">
        <v>33</v>
      </c>
      <c r="C22" s="11"/>
      <c r="D22" s="32"/>
      <c r="E22" s="181"/>
      <c r="F22" s="181"/>
      <c r="G22" s="181"/>
      <c r="H22" s="181"/>
      <c r="I22" s="181"/>
      <c r="J22" s="181"/>
      <c r="K22" s="181"/>
      <c r="L22" s="181"/>
      <c r="M22" s="181"/>
      <c r="O22" s="308">
        <f t="shared" si="3"/>
        <v>0</v>
      </c>
    </row>
    <row r="23" spans="1:18" ht="15.6" thickBot="1" x14ac:dyDescent="0.3">
      <c r="A23" s="798"/>
      <c r="B23" s="20" t="s">
        <v>14</v>
      </c>
      <c r="C23" s="11"/>
      <c r="D23" s="18">
        <f t="shared" ref="D23:M23" si="4">D22*(D6+D7)</f>
        <v>0</v>
      </c>
      <c r="E23" s="18">
        <f t="shared" si="4"/>
        <v>0</v>
      </c>
      <c r="F23" s="18">
        <f t="shared" si="4"/>
        <v>0</v>
      </c>
      <c r="G23" s="18">
        <f t="shared" si="4"/>
        <v>0</v>
      </c>
      <c r="H23" s="18">
        <f t="shared" si="4"/>
        <v>0</v>
      </c>
      <c r="I23" s="18">
        <f t="shared" si="4"/>
        <v>0</v>
      </c>
      <c r="J23" s="18">
        <f t="shared" si="4"/>
        <v>0</v>
      </c>
      <c r="K23" s="76">
        <f t="shared" si="4"/>
        <v>0</v>
      </c>
      <c r="L23" s="76">
        <f t="shared" si="4"/>
        <v>0</v>
      </c>
      <c r="M23" s="76">
        <f t="shared" si="4"/>
        <v>0</v>
      </c>
      <c r="O23" s="24">
        <f t="shared" si="3"/>
        <v>0</v>
      </c>
    </row>
    <row r="24" spans="1:18" ht="15.6" thickBot="1" x14ac:dyDescent="0.3">
      <c r="A24" s="798"/>
      <c r="B24" s="20" t="s">
        <v>15</v>
      </c>
      <c r="C24" s="11"/>
      <c r="D24" s="18">
        <f>D21-D23</f>
        <v>0</v>
      </c>
      <c r="E24" s="18">
        <f t="shared" ref="E24:J24" si="5">E21-E23</f>
        <v>0</v>
      </c>
      <c r="F24" s="18">
        <f t="shared" si="5"/>
        <v>0</v>
      </c>
      <c r="G24" s="18">
        <f t="shared" si="5"/>
        <v>0</v>
      </c>
      <c r="H24" s="18">
        <f t="shared" si="5"/>
        <v>0</v>
      </c>
      <c r="I24" s="18">
        <f t="shared" si="5"/>
        <v>0</v>
      </c>
      <c r="J24" s="18">
        <f t="shared" si="5"/>
        <v>0</v>
      </c>
      <c r="K24" s="76">
        <f>K21-K23</f>
        <v>0</v>
      </c>
      <c r="L24" s="76">
        <f>L21-L23</f>
        <v>0</v>
      </c>
      <c r="M24" s="76">
        <f>M21-M23</f>
        <v>0</v>
      </c>
      <c r="O24" s="24">
        <f t="shared" si="3"/>
        <v>0</v>
      </c>
      <c r="P24" s="60"/>
    </row>
    <row r="25" spans="1:18" ht="15.6" thickBot="1" x14ac:dyDescent="0.3">
      <c r="A25" s="798"/>
      <c r="B25" s="20" t="s">
        <v>17</v>
      </c>
      <c r="C25" s="11"/>
      <c r="D25" s="18">
        <f t="shared" ref="D25:J25" si="6">+IF(D20&gt;0,D7*(D20-D22),0)</f>
        <v>0</v>
      </c>
      <c r="E25" s="18">
        <f t="shared" si="6"/>
        <v>0</v>
      </c>
      <c r="F25" s="18">
        <f t="shared" si="6"/>
        <v>0</v>
      </c>
      <c r="G25" s="18">
        <f t="shared" si="6"/>
        <v>0</v>
      </c>
      <c r="H25" s="18">
        <f t="shared" si="6"/>
        <v>0</v>
      </c>
      <c r="I25" s="18">
        <f t="shared" si="6"/>
        <v>0</v>
      </c>
      <c r="J25" s="18">
        <f t="shared" si="6"/>
        <v>0</v>
      </c>
      <c r="K25" s="71"/>
      <c r="L25" s="71"/>
      <c r="M25" s="71"/>
      <c r="O25" s="24">
        <f t="shared" si="3"/>
        <v>0</v>
      </c>
      <c r="P25" s="60"/>
      <c r="Q25" s="3"/>
    </row>
    <row r="26" spans="1:18" ht="15.6" thickBot="1" x14ac:dyDescent="0.3">
      <c r="A26" s="799"/>
      <c r="B26" s="20" t="s">
        <v>18</v>
      </c>
      <c r="C26" s="11"/>
      <c r="D26" s="18">
        <f>D24-D25</f>
        <v>0</v>
      </c>
      <c r="E26" s="18">
        <f t="shared" ref="E26:L26" si="7">E24-E25</f>
        <v>0</v>
      </c>
      <c r="F26" s="18">
        <f t="shared" si="7"/>
        <v>0</v>
      </c>
      <c r="G26" s="18">
        <f t="shared" si="7"/>
        <v>0</v>
      </c>
      <c r="H26" s="18">
        <f t="shared" si="7"/>
        <v>0</v>
      </c>
      <c r="I26" s="18">
        <f t="shared" si="7"/>
        <v>0</v>
      </c>
      <c r="J26" s="18">
        <f t="shared" si="7"/>
        <v>0</v>
      </c>
      <c r="K26" s="76">
        <f t="shared" si="7"/>
        <v>0</v>
      </c>
      <c r="L26" s="76">
        <f t="shared" si="7"/>
        <v>0</v>
      </c>
      <c r="M26" s="76">
        <f>M24</f>
        <v>0</v>
      </c>
      <c r="O26" s="24">
        <f t="shared" si="3"/>
        <v>0</v>
      </c>
      <c r="Q26" s="3"/>
      <c r="R26" s="3"/>
    </row>
    <row r="27" spans="1:18" ht="22.5" customHeight="1" thickTop="1" thickBot="1" x14ac:dyDescent="0.3">
      <c r="A27" s="21"/>
      <c r="B27" s="22" t="s">
        <v>66</v>
      </c>
      <c r="C27" s="11"/>
      <c r="D27" s="18">
        <f>+D26+D25</f>
        <v>0</v>
      </c>
      <c r="E27" s="18">
        <f t="shared" ref="E27:M27" si="8">+E26+E25</f>
        <v>0</v>
      </c>
      <c r="F27" s="18">
        <f t="shared" si="8"/>
        <v>0</v>
      </c>
      <c r="G27" s="18">
        <f>+G26+G25</f>
        <v>0</v>
      </c>
      <c r="H27" s="18">
        <f t="shared" si="8"/>
        <v>0</v>
      </c>
      <c r="I27" s="18">
        <f t="shared" si="8"/>
        <v>0</v>
      </c>
      <c r="J27" s="18">
        <f t="shared" si="8"/>
        <v>0</v>
      </c>
      <c r="K27" s="76">
        <f t="shared" si="8"/>
        <v>0</v>
      </c>
      <c r="L27" s="76">
        <f t="shared" si="8"/>
        <v>0</v>
      </c>
      <c r="M27" s="76">
        <f t="shared" si="8"/>
        <v>0</v>
      </c>
      <c r="O27" s="24">
        <f t="shared" si="3"/>
        <v>0</v>
      </c>
      <c r="Q27" s="3"/>
      <c r="R27" s="3"/>
    </row>
    <row r="28" spans="1:18" ht="15.6" thickBot="1" x14ac:dyDescent="0.3">
      <c r="D28" s="3"/>
      <c r="E28" s="3"/>
      <c r="F28" s="3"/>
      <c r="G28" s="3"/>
      <c r="H28" s="3"/>
      <c r="I28" s="3"/>
      <c r="J28" s="3"/>
      <c r="K28" s="3"/>
      <c r="L28" s="3"/>
      <c r="M28" s="3"/>
      <c r="O28" s="118"/>
    </row>
    <row r="29" spans="1:18" s="7" customFormat="1" ht="45" customHeight="1" thickBot="1" x14ac:dyDescent="0.3">
      <c r="A29" s="794" t="s">
        <v>29</v>
      </c>
      <c r="B29" s="22" t="s">
        <v>20</v>
      </c>
      <c r="C29" s="11"/>
      <c r="D29" s="72"/>
      <c r="E29" s="386"/>
      <c r="F29" s="386"/>
      <c r="G29" s="386"/>
      <c r="H29" s="386"/>
      <c r="I29" s="386"/>
      <c r="J29" s="386"/>
      <c r="K29" s="386"/>
      <c r="L29" s="386"/>
      <c r="M29" s="386"/>
      <c r="O29" s="308">
        <f t="shared" ref="O29:O35" si="9">SUM(D29:M29)</f>
        <v>0</v>
      </c>
    </row>
    <row r="30" spans="1:18" s="7" customFormat="1" ht="26.25" customHeight="1" thickBot="1" x14ac:dyDescent="0.3">
      <c r="A30" s="795"/>
      <c r="B30" s="22" t="s">
        <v>39</v>
      </c>
      <c r="C30" s="11"/>
      <c r="D30" s="44">
        <f>D29</f>
        <v>0</v>
      </c>
      <c r="E30" s="44">
        <f t="shared" ref="E30:J30" si="10">E29</f>
        <v>0</v>
      </c>
      <c r="F30" s="44">
        <f t="shared" si="10"/>
        <v>0</v>
      </c>
      <c r="G30" s="44">
        <f t="shared" si="10"/>
        <v>0</v>
      </c>
      <c r="H30" s="44">
        <f t="shared" si="10"/>
        <v>0</v>
      </c>
      <c r="I30" s="44">
        <f t="shared" si="10"/>
        <v>0</v>
      </c>
      <c r="J30" s="44">
        <f t="shared" si="10"/>
        <v>0</v>
      </c>
      <c r="K30" s="71"/>
      <c r="L30" s="71"/>
      <c r="M30" s="71"/>
      <c r="O30" s="177">
        <f t="shared" si="9"/>
        <v>0</v>
      </c>
      <c r="P30" s="73"/>
    </row>
    <row r="31" spans="1:18" s="74" customFormat="1" ht="37.5" customHeight="1" thickBot="1" x14ac:dyDescent="0.3">
      <c r="A31" s="796"/>
      <c r="B31" s="22" t="s">
        <v>47</v>
      </c>
      <c r="C31" s="11"/>
      <c r="D31" s="18">
        <f t="shared" ref="D31:J31" si="11">D30*D7</f>
        <v>0</v>
      </c>
      <c r="E31" s="18">
        <f t="shared" si="11"/>
        <v>0</v>
      </c>
      <c r="F31" s="18">
        <f t="shared" si="11"/>
        <v>0</v>
      </c>
      <c r="G31" s="18">
        <f t="shared" si="11"/>
        <v>0</v>
      </c>
      <c r="H31" s="18">
        <f t="shared" si="11"/>
        <v>0</v>
      </c>
      <c r="I31" s="18">
        <f t="shared" si="11"/>
        <v>0</v>
      </c>
      <c r="J31" s="18">
        <f t="shared" si="11"/>
        <v>0</v>
      </c>
      <c r="K31" s="71"/>
      <c r="L31" s="71"/>
      <c r="M31" s="71"/>
      <c r="N31" s="49"/>
      <c r="O31" s="24">
        <f t="shared" si="9"/>
        <v>0</v>
      </c>
      <c r="Q31" s="75"/>
    </row>
    <row r="32" spans="1:18" ht="15.6" thickBot="1" x14ac:dyDescent="0.3">
      <c r="O32" s="118"/>
    </row>
    <row r="33" spans="1:17" ht="37.5" customHeight="1" thickBot="1" x14ac:dyDescent="0.3">
      <c r="A33" s="21"/>
      <c r="B33" s="22" t="s">
        <v>58</v>
      </c>
      <c r="C33" s="157"/>
      <c r="D33" s="18">
        <f>D31+D26</f>
        <v>0</v>
      </c>
      <c r="E33" s="18">
        <f t="shared" ref="E33:M33" si="12">E31+E26</f>
        <v>0</v>
      </c>
      <c r="F33" s="18">
        <f t="shared" si="12"/>
        <v>0</v>
      </c>
      <c r="G33" s="18">
        <f t="shared" si="12"/>
        <v>0</v>
      </c>
      <c r="H33" s="18">
        <f t="shared" si="12"/>
        <v>0</v>
      </c>
      <c r="I33" s="18">
        <f t="shared" si="12"/>
        <v>0</v>
      </c>
      <c r="J33" s="18">
        <f t="shared" si="12"/>
        <v>0</v>
      </c>
      <c r="K33" s="18">
        <f t="shared" si="12"/>
        <v>0</v>
      </c>
      <c r="L33" s="18">
        <f t="shared" si="12"/>
        <v>0</v>
      </c>
      <c r="M33" s="18">
        <f t="shared" si="12"/>
        <v>0</v>
      </c>
      <c r="O33" s="24">
        <f t="shared" si="9"/>
        <v>0</v>
      </c>
      <c r="Q33" s="3"/>
    </row>
    <row r="34" spans="1:17" ht="15.6" thickBot="1" x14ac:dyDescent="0.3">
      <c r="O34" s="118"/>
    </row>
    <row r="35" spans="1:17" ht="38.25" customHeight="1" thickBot="1" x14ac:dyDescent="0.3">
      <c r="A35" s="21"/>
      <c r="B35" s="81" t="s">
        <v>76</v>
      </c>
      <c r="C35" s="158" t="s">
        <v>75</v>
      </c>
      <c r="D35" s="86">
        <f>IF($C$14&gt;$C$7,D29*($C$14-$C$7),0)</f>
        <v>0</v>
      </c>
      <c r="E35" s="86">
        <f t="shared" ref="E35:M35" si="13">IF($C$14&gt;$C$7,E29*($C$14-$C$7),0)</f>
        <v>0</v>
      </c>
      <c r="F35" s="86">
        <f t="shared" si="13"/>
        <v>0</v>
      </c>
      <c r="G35" s="86">
        <f t="shared" si="13"/>
        <v>0</v>
      </c>
      <c r="H35" s="86">
        <f t="shared" si="13"/>
        <v>0</v>
      </c>
      <c r="I35" s="86">
        <f t="shared" si="13"/>
        <v>0</v>
      </c>
      <c r="J35" s="86">
        <f t="shared" si="13"/>
        <v>0</v>
      </c>
      <c r="K35" s="86">
        <f t="shared" si="13"/>
        <v>0</v>
      </c>
      <c r="L35" s="86">
        <f t="shared" si="13"/>
        <v>0</v>
      </c>
      <c r="M35" s="86">
        <f t="shared" si="13"/>
        <v>0</v>
      </c>
      <c r="N35" s="84"/>
      <c r="O35" s="82">
        <f t="shared" si="9"/>
        <v>0</v>
      </c>
      <c r="Q35" s="3"/>
    </row>
    <row r="36" spans="1:17" ht="15.6" thickBot="1" x14ac:dyDescent="0.3">
      <c r="O36" s="118"/>
    </row>
    <row r="37" spans="1:17" s="38" customFormat="1" ht="15.6" thickBot="1" x14ac:dyDescent="0.3">
      <c r="A37" s="35"/>
      <c r="B37" s="22" t="s">
        <v>71</v>
      </c>
      <c r="C37" s="26"/>
      <c r="D37" s="18">
        <f>+D33+D35</f>
        <v>0</v>
      </c>
      <c r="E37" s="18">
        <f t="shared" ref="E37:M37" si="14">+E33+E35</f>
        <v>0</v>
      </c>
      <c r="F37" s="18">
        <f t="shared" si="14"/>
        <v>0</v>
      </c>
      <c r="G37" s="18">
        <f t="shared" si="14"/>
        <v>0</v>
      </c>
      <c r="H37" s="18">
        <f t="shared" si="14"/>
        <v>0</v>
      </c>
      <c r="I37" s="18">
        <f t="shared" si="14"/>
        <v>0</v>
      </c>
      <c r="J37" s="18">
        <f t="shared" si="14"/>
        <v>0</v>
      </c>
      <c r="K37" s="18">
        <f t="shared" si="14"/>
        <v>0</v>
      </c>
      <c r="L37" s="18">
        <f t="shared" si="14"/>
        <v>0</v>
      </c>
      <c r="M37" s="18">
        <f t="shared" si="14"/>
        <v>0</v>
      </c>
      <c r="O37" s="24">
        <f>SUM(D37:M37)</f>
        <v>0</v>
      </c>
    </row>
    <row r="38" spans="1:17" x14ac:dyDescent="0.25">
      <c r="O38" s="118"/>
    </row>
    <row r="39" spans="1:17" ht="15.6" thickBot="1" x14ac:dyDescent="0.3">
      <c r="O39" s="118"/>
    </row>
    <row r="40" spans="1:17" ht="15.75" customHeight="1" thickBot="1" x14ac:dyDescent="0.3">
      <c r="I40" s="804" t="s">
        <v>52</v>
      </c>
      <c r="J40" s="805"/>
      <c r="K40" s="806"/>
      <c r="L40" s="334" t="s">
        <v>170</v>
      </c>
      <c r="M40" s="335">
        <f>M9*M29+L9*L29+K9*K29+J9*J29+I9*I29+H9*H29+G9*G29+F9*F29+E9*E29+D9*D29</f>
        <v>0</v>
      </c>
      <c r="O40" s="336">
        <f>M40</f>
        <v>0</v>
      </c>
    </row>
    <row r="41" spans="1:17" ht="15.6" thickBot="1" x14ac:dyDescent="0.3">
      <c r="O41" s="118"/>
    </row>
    <row r="42" spans="1:17" ht="15.75" customHeight="1" thickBot="1" x14ac:dyDescent="0.3">
      <c r="I42" s="785" t="s">
        <v>22</v>
      </c>
      <c r="J42" s="792"/>
      <c r="K42" s="79">
        <f>C12</f>
        <v>0.03</v>
      </c>
      <c r="L42" s="113" t="s">
        <v>74</v>
      </c>
      <c r="M42" s="111">
        <f>O29*$C$7</f>
        <v>0</v>
      </c>
      <c r="O42" s="24">
        <f>M42*C12</f>
        <v>0</v>
      </c>
      <c r="P42" s="55"/>
    </row>
    <row r="43" spans="1:17" ht="15.6" thickBot="1" x14ac:dyDescent="0.3">
      <c r="O43" s="118"/>
    </row>
    <row r="44" spans="1:17" ht="38.25" customHeight="1" thickBot="1" x14ac:dyDescent="0.3">
      <c r="I44" s="785" t="s">
        <v>54</v>
      </c>
      <c r="J44" s="792"/>
      <c r="K44" s="112">
        <f>C13</f>
        <v>0</v>
      </c>
      <c r="L44" s="113" t="s">
        <v>74</v>
      </c>
      <c r="M44" s="114">
        <f>O33-O40</f>
        <v>0</v>
      </c>
      <c r="O44" s="24">
        <f>M44*C13</f>
        <v>0</v>
      </c>
    </row>
    <row r="45" spans="1:17" ht="15.6" thickBot="1" x14ac:dyDescent="0.3">
      <c r="O45" s="118"/>
    </row>
    <row r="46" spans="1:17" ht="15.75" customHeight="1" thickBot="1" x14ac:dyDescent="0.3">
      <c r="I46" s="785" t="s">
        <v>63</v>
      </c>
      <c r="J46" s="786"/>
      <c r="K46" s="786"/>
      <c r="L46" s="786"/>
      <c r="M46" s="85"/>
      <c r="O46" s="24">
        <f>O37-O40-O42-O44</f>
        <v>0</v>
      </c>
    </row>
    <row r="47" spans="1:17" ht="15.6" thickBot="1" x14ac:dyDescent="0.3">
      <c r="I47" s="2"/>
      <c r="J47" s="2"/>
      <c r="K47" s="2"/>
      <c r="L47" s="2"/>
      <c r="O47" s="118"/>
    </row>
    <row r="48" spans="1:17" ht="15.75" customHeight="1" thickBot="1" x14ac:dyDescent="0.3">
      <c r="I48" s="785" t="s">
        <v>65</v>
      </c>
      <c r="J48" s="786"/>
      <c r="K48" s="786"/>
      <c r="L48" s="786"/>
      <c r="M48" s="79"/>
      <c r="O48" s="24" t="e">
        <f>O46/(O20-O22)</f>
        <v>#DIV/0!</v>
      </c>
    </row>
    <row r="49" spans="2:15" ht="15.6" thickBot="1" x14ac:dyDescent="0.3">
      <c r="O49" s="118"/>
    </row>
    <row r="50" spans="2:15" ht="15.75" customHeight="1" thickBot="1" x14ac:dyDescent="0.35">
      <c r="I50" s="787" t="s">
        <v>98</v>
      </c>
      <c r="J50" s="788"/>
      <c r="K50" s="788"/>
      <c r="L50" s="788"/>
      <c r="M50" s="87"/>
      <c r="N50" s="88"/>
      <c r="O50" s="89">
        <f>O27-O33</f>
        <v>0</v>
      </c>
    </row>
    <row r="52" spans="2:15" x14ac:dyDescent="0.25">
      <c r="B52" s="90" t="s">
        <v>105</v>
      </c>
    </row>
  </sheetData>
  <sheetProtection sheet="1" objects="1" scenarios="1"/>
  <protectedRanges>
    <protectedRange sqref="D29:M29" name="Plage7"/>
    <protectedRange sqref="D19:M20" name="Plage5"/>
    <protectedRange sqref="H17" name="Plage3"/>
    <protectedRange sqref="C12:C14" name="Plage1"/>
    <protectedRange sqref="E17" name="Plage2"/>
    <protectedRange sqref="K17" name="Plage4"/>
    <protectedRange sqref="D22:M22" name="Plage6"/>
  </protectedRanges>
  <mergeCells count="9">
    <mergeCell ref="B15:C15"/>
    <mergeCell ref="A19:A26"/>
    <mergeCell ref="A29:A31"/>
    <mergeCell ref="I46:L46"/>
    <mergeCell ref="I48:L48"/>
    <mergeCell ref="I50:L50"/>
    <mergeCell ref="I42:J42"/>
    <mergeCell ref="I44:J44"/>
    <mergeCell ref="I40:K40"/>
  </mergeCells>
  <pageMargins left="0.7" right="0.7" top="0.75" bottom="0.75" header="0.3" footer="0.3"/>
  <pageSetup paperSize="9" scale="43"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2"/>
  <sheetViews>
    <sheetView topLeftCell="A30" workbookViewId="0">
      <selection activeCell="R27" sqref="R27"/>
    </sheetView>
  </sheetViews>
  <sheetFormatPr baseColWidth="10" defaultColWidth="11.54296875" defaultRowHeight="15" x14ac:dyDescent="0.25"/>
  <cols>
    <col min="1" max="1" width="2.90625" customWidth="1"/>
    <col min="2" max="2" width="25.6328125" customWidth="1"/>
    <col min="3" max="3" width="6.453125" customWidth="1"/>
    <col min="14" max="14" width="2.81640625" customWidth="1"/>
  </cols>
  <sheetData>
    <row r="1" spans="2:16" ht="15.6" x14ac:dyDescent="0.3">
      <c r="B1" s="16" t="s">
        <v>188</v>
      </c>
    </row>
    <row r="2" spans="2:16" x14ac:dyDescent="0.25">
      <c r="P2" s="55"/>
    </row>
    <row r="3" spans="2:16" x14ac:dyDescent="0.25">
      <c r="P3" s="55"/>
    </row>
    <row r="4" spans="2:16" ht="16.2" thickBot="1" x14ac:dyDescent="0.35">
      <c r="B4" s="16" t="s">
        <v>44</v>
      </c>
      <c r="P4" s="55"/>
    </row>
    <row r="5" spans="2:16" ht="16.8" thickTop="1" thickBot="1" x14ac:dyDescent="0.35">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5">
      <c r="B6" s="354" t="s">
        <v>0</v>
      </c>
      <c r="C6" s="355"/>
      <c r="D6" s="356">
        <f>'Paramètres Tarifs'!C12</f>
        <v>0.2</v>
      </c>
      <c r="E6" s="356">
        <f>'Paramètres Tarifs'!D12</f>
        <v>1.53</v>
      </c>
      <c r="F6" s="356">
        <f>'Paramètres Tarifs'!E12</f>
        <v>1.76</v>
      </c>
      <c r="G6" s="356">
        <f>'Paramètres Tarifs'!F12</f>
        <v>1.97</v>
      </c>
      <c r="H6" s="356">
        <f>'Paramètres Tarifs'!G12</f>
        <v>2.19</v>
      </c>
      <c r="I6" s="356">
        <f>'Paramètres Tarifs'!H12</f>
        <v>2.41</v>
      </c>
      <c r="J6" s="356">
        <f>'Paramètres Tarifs'!I12</f>
        <v>2.61</v>
      </c>
      <c r="K6" s="356">
        <f>'Paramètres Tarifs'!J12</f>
        <v>3.19</v>
      </c>
      <c r="L6" s="356">
        <f>'Paramètres Tarifs'!K12</f>
        <v>3.78</v>
      </c>
      <c r="M6" s="356">
        <f>'Paramètres Tarifs'!L12</f>
        <v>4.3600000000000003</v>
      </c>
      <c r="O6" s="27"/>
      <c r="P6" s="59"/>
    </row>
    <row r="7" spans="2:16" ht="39" customHeight="1" thickBot="1" x14ac:dyDescent="0.3">
      <c r="B7" s="357" t="s">
        <v>46</v>
      </c>
      <c r="C7" s="358">
        <f>'Paramètres Tarifs'!C33</f>
        <v>3.19</v>
      </c>
      <c r="D7" s="359">
        <f>IF($C$7-D6&gt;0,$C$7-D6,0)</f>
        <v>2.99</v>
      </c>
      <c r="E7" s="359">
        <f t="shared" ref="E7:M7" si="0">IF($C$7-E6&gt;0,$C$7-E6,0)</f>
        <v>1.66</v>
      </c>
      <c r="F7" s="359">
        <f t="shared" si="0"/>
        <v>1.43</v>
      </c>
      <c r="G7" s="359">
        <f t="shared" si="0"/>
        <v>1.22</v>
      </c>
      <c r="H7" s="359">
        <f t="shared" si="0"/>
        <v>1</v>
      </c>
      <c r="I7" s="359">
        <f t="shared" si="0"/>
        <v>0.78</v>
      </c>
      <c r="J7" s="359">
        <f t="shared" si="0"/>
        <v>0.57999999999999996</v>
      </c>
      <c r="K7" s="359">
        <f t="shared" si="0"/>
        <v>0</v>
      </c>
      <c r="L7" s="359">
        <f t="shared" si="0"/>
        <v>0</v>
      </c>
      <c r="M7" s="359">
        <f t="shared" si="0"/>
        <v>0</v>
      </c>
      <c r="O7" s="28"/>
    </row>
    <row r="8" spans="2:16" ht="22.5" customHeight="1" thickBot="1" x14ac:dyDescent="0.3">
      <c r="B8" s="357" t="s">
        <v>28</v>
      </c>
      <c r="C8" s="358"/>
      <c r="D8" s="359">
        <f>D7+D6</f>
        <v>3.19</v>
      </c>
      <c r="E8" s="359">
        <f t="shared" ref="E8:M8" si="1">E7+E6</f>
        <v>3.19</v>
      </c>
      <c r="F8" s="359">
        <f t="shared" si="1"/>
        <v>3.19</v>
      </c>
      <c r="G8" s="359">
        <f t="shared" si="1"/>
        <v>3.19</v>
      </c>
      <c r="H8" s="359">
        <f t="shared" si="1"/>
        <v>3.19</v>
      </c>
      <c r="I8" s="359">
        <f t="shared" si="1"/>
        <v>3.19</v>
      </c>
      <c r="J8" s="359">
        <f t="shared" si="1"/>
        <v>3.19</v>
      </c>
      <c r="K8" s="359">
        <f t="shared" si="1"/>
        <v>3.19</v>
      </c>
      <c r="L8" s="359">
        <f t="shared" si="1"/>
        <v>3.78</v>
      </c>
      <c r="M8" s="359">
        <f t="shared" si="1"/>
        <v>4.3600000000000003</v>
      </c>
      <c r="O8" s="28"/>
    </row>
    <row r="9" spans="2:16" ht="30" customHeight="1" thickBot="1" x14ac:dyDescent="0.3">
      <c r="B9" s="360" t="s">
        <v>77</v>
      </c>
      <c r="C9" s="361"/>
      <c r="D9" s="71"/>
      <c r="E9" s="71"/>
      <c r="F9" s="71"/>
      <c r="G9" s="71"/>
      <c r="H9" s="71"/>
      <c r="I9" s="71"/>
      <c r="J9" s="71"/>
      <c r="K9" s="71"/>
      <c r="L9" s="71"/>
      <c r="M9" s="71"/>
      <c r="O9" s="28"/>
    </row>
    <row r="10" spans="2:16" s="1" customFormat="1" ht="15.6" thickTop="1" x14ac:dyDescent="0.25">
      <c r="B10" s="19"/>
      <c r="C10" s="5"/>
      <c r="D10" s="28"/>
      <c r="E10" s="28"/>
      <c r="F10" s="28"/>
      <c r="G10" s="28"/>
      <c r="H10" s="28"/>
      <c r="I10" s="28"/>
      <c r="J10" s="28"/>
      <c r="K10" s="28"/>
      <c r="L10" s="28"/>
      <c r="M10" s="28"/>
      <c r="O10" s="28"/>
    </row>
    <row r="11" spans="2:16" s="4" customFormat="1" ht="21" customHeight="1" thickBot="1" x14ac:dyDescent="0.35">
      <c r="B11" s="16" t="s">
        <v>45</v>
      </c>
      <c r="D11" s="28"/>
      <c r="E11" s="28"/>
      <c r="F11" s="28"/>
      <c r="G11" s="28"/>
      <c r="H11" s="28"/>
      <c r="I11" s="28"/>
      <c r="J11" s="28"/>
      <c r="K11" s="28"/>
      <c r="L11" s="61"/>
      <c r="M11" s="61"/>
    </row>
    <row r="12" spans="2:16" ht="16.2" thickTop="1" thickBot="1" x14ac:dyDescent="0.3">
      <c r="B12" s="122" t="s">
        <v>43</v>
      </c>
      <c r="C12" s="123">
        <v>0.03</v>
      </c>
      <c r="D12" s="38"/>
      <c r="E12" s="38"/>
      <c r="F12" s="38"/>
      <c r="G12" s="38"/>
      <c r="H12" s="38"/>
      <c r="I12" s="38"/>
      <c r="J12" s="38"/>
      <c r="K12" s="38"/>
    </row>
    <row r="13" spans="2:16" ht="40.200000000000003" thickBot="1" x14ac:dyDescent="0.3">
      <c r="B13" s="62" t="s">
        <v>54</v>
      </c>
      <c r="C13" s="63"/>
      <c r="D13" s="38"/>
      <c r="E13" s="38"/>
      <c r="F13" s="38"/>
      <c r="G13" s="38"/>
      <c r="H13" s="38"/>
      <c r="I13" s="38"/>
      <c r="J13" s="38"/>
      <c r="K13" s="38"/>
    </row>
    <row r="14" spans="2:16" ht="40.200000000000003" thickBot="1" x14ac:dyDescent="0.3">
      <c r="B14" s="124" t="s">
        <v>78</v>
      </c>
      <c r="C14" s="125"/>
      <c r="D14" s="38"/>
      <c r="E14" s="38"/>
      <c r="F14" s="38"/>
      <c r="G14" s="38"/>
      <c r="H14" s="38"/>
      <c r="I14" s="38"/>
      <c r="J14" s="38"/>
      <c r="K14" s="38"/>
    </row>
    <row r="15" spans="2:16" s="4" customFormat="1" ht="38.25" customHeight="1" x14ac:dyDescent="0.25">
      <c r="B15" s="784" t="s">
        <v>100</v>
      </c>
      <c r="C15" s="784"/>
      <c r="D15" s="803"/>
      <c r="E15" s="803"/>
    </row>
    <row r="16" spans="2:16" ht="16.2" thickBot="1" x14ac:dyDescent="0.35">
      <c r="B16" s="16"/>
    </row>
    <row r="17" spans="1:18" s="67" customFormat="1" ht="67.2" thickTop="1" thickBot="1" x14ac:dyDescent="0.3">
      <c r="D17" s="83" t="s">
        <v>94</v>
      </c>
      <c r="E17" s="80"/>
      <c r="G17" s="68" t="s">
        <v>96</v>
      </c>
      <c r="H17" s="80"/>
      <c r="J17" s="68" t="s">
        <v>97</v>
      </c>
      <c r="K17" s="80"/>
      <c r="M17" s="68" t="s">
        <v>101</v>
      </c>
      <c r="N17" s="69"/>
      <c r="O17" s="70">
        <f>+K17+H17+E17</f>
        <v>0</v>
      </c>
    </row>
    <row r="18" spans="1:18" ht="16.8" thickTop="1" thickBot="1" x14ac:dyDescent="0.35">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35">
      <c r="A19" s="797" t="s">
        <v>19</v>
      </c>
      <c r="B19" s="64" t="s">
        <v>24</v>
      </c>
      <c r="C19" s="65"/>
      <c r="D19" s="80"/>
      <c r="E19" s="80"/>
      <c r="F19" s="80"/>
      <c r="G19" s="80"/>
      <c r="H19" s="80"/>
      <c r="I19" s="80"/>
      <c r="J19" s="80"/>
      <c r="K19" s="80"/>
      <c r="L19" s="80"/>
      <c r="M19" s="80"/>
      <c r="O19" s="66">
        <f>SUM(D19:M19)</f>
        <v>0</v>
      </c>
    </row>
    <row r="20" spans="1:18" ht="24.75" customHeight="1" thickBot="1" x14ac:dyDescent="0.3">
      <c r="A20" s="798"/>
      <c r="B20" s="20" t="s">
        <v>32</v>
      </c>
      <c r="C20" s="30"/>
      <c r="D20" s="31"/>
      <c r="E20" s="31"/>
      <c r="F20" s="31"/>
      <c r="G20" s="31"/>
      <c r="H20" s="31"/>
      <c r="I20" s="31"/>
      <c r="J20" s="31"/>
      <c r="K20" s="31"/>
      <c r="L20" s="31"/>
      <c r="M20" s="31"/>
      <c r="O20" s="178">
        <f>SUM(D20:M20)</f>
        <v>0</v>
      </c>
    </row>
    <row r="21" spans="1:18" ht="19.5" customHeight="1" thickBot="1" x14ac:dyDescent="0.3">
      <c r="A21" s="798"/>
      <c r="B21" s="20" t="s">
        <v>13</v>
      </c>
      <c r="C21" s="11"/>
      <c r="D21" s="18">
        <f t="shared" ref="D21:M21" si="2">D20*D8</f>
        <v>0</v>
      </c>
      <c r="E21" s="18">
        <f t="shared" si="2"/>
        <v>0</v>
      </c>
      <c r="F21" s="18">
        <f t="shared" si="2"/>
        <v>0</v>
      </c>
      <c r="G21" s="18">
        <f t="shared" si="2"/>
        <v>0</v>
      </c>
      <c r="H21" s="18">
        <f t="shared" si="2"/>
        <v>0</v>
      </c>
      <c r="I21" s="18">
        <f t="shared" si="2"/>
        <v>0</v>
      </c>
      <c r="J21" s="18">
        <f t="shared" si="2"/>
        <v>0</v>
      </c>
      <c r="K21" s="76">
        <f t="shared" si="2"/>
        <v>0</v>
      </c>
      <c r="L21" s="76">
        <f t="shared" si="2"/>
        <v>0</v>
      </c>
      <c r="M21" s="76">
        <f t="shared" si="2"/>
        <v>0</v>
      </c>
      <c r="O21" s="164">
        <f t="shared" ref="O21:O27" si="3">SUM(D21:M21)</f>
        <v>0</v>
      </c>
      <c r="P21" s="3"/>
    </row>
    <row r="22" spans="1:18" ht="24.75" customHeight="1" thickBot="1" x14ac:dyDescent="0.3">
      <c r="A22" s="798"/>
      <c r="B22" s="20" t="s">
        <v>33</v>
      </c>
      <c r="C22" s="11"/>
      <c r="D22" s="32"/>
      <c r="E22" s="32"/>
      <c r="F22" s="32"/>
      <c r="G22" s="32"/>
      <c r="H22" s="32"/>
      <c r="I22" s="32"/>
      <c r="J22" s="32"/>
      <c r="K22" s="32"/>
      <c r="L22" s="32"/>
      <c r="M22" s="32"/>
      <c r="O22" s="178">
        <f t="shared" si="3"/>
        <v>0</v>
      </c>
    </row>
    <row r="23" spans="1:18" ht="15.6" thickBot="1" x14ac:dyDescent="0.3">
      <c r="A23" s="798"/>
      <c r="B23" s="20" t="s">
        <v>14</v>
      </c>
      <c r="C23" s="11"/>
      <c r="D23" s="18">
        <f t="shared" ref="D23:M23" si="4">D22*(D6+D7)</f>
        <v>0</v>
      </c>
      <c r="E23" s="18">
        <f t="shared" si="4"/>
        <v>0</v>
      </c>
      <c r="F23" s="18">
        <f t="shared" si="4"/>
        <v>0</v>
      </c>
      <c r="G23" s="18">
        <f t="shared" si="4"/>
        <v>0</v>
      </c>
      <c r="H23" s="18">
        <f t="shared" si="4"/>
        <v>0</v>
      </c>
      <c r="I23" s="18">
        <f t="shared" si="4"/>
        <v>0</v>
      </c>
      <c r="J23" s="18">
        <f t="shared" si="4"/>
        <v>0</v>
      </c>
      <c r="K23" s="76">
        <f t="shared" si="4"/>
        <v>0</v>
      </c>
      <c r="L23" s="76">
        <f t="shared" si="4"/>
        <v>0</v>
      </c>
      <c r="M23" s="76">
        <f t="shared" si="4"/>
        <v>0</v>
      </c>
      <c r="O23" s="24">
        <f t="shared" si="3"/>
        <v>0</v>
      </c>
    </row>
    <row r="24" spans="1:18" ht="15.6" thickBot="1" x14ac:dyDescent="0.3">
      <c r="A24" s="798"/>
      <c r="B24" s="20" t="s">
        <v>15</v>
      </c>
      <c r="C24" s="11"/>
      <c r="D24" s="18">
        <f>D21-D23</f>
        <v>0</v>
      </c>
      <c r="E24" s="18">
        <f t="shared" ref="E24:J24" si="5">E21-E23</f>
        <v>0</v>
      </c>
      <c r="F24" s="18">
        <f t="shared" si="5"/>
        <v>0</v>
      </c>
      <c r="G24" s="18">
        <f t="shared" si="5"/>
        <v>0</v>
      </c>
      <c r="H24" s="18">
        <f t="shared" si="5"/>
        <v>0</v>
      </c>
      <c r="I24" s="18">
        <f t="shared" si="5"/>
        <v>0</v>
      </c>
      <c r="J24" s="18">
        <f t="shared" si="5"/>
        <v>0</v>
      </c>
      <c r="K24" s="76">
        <f>K21-K23</f>
        <v>0</v>
      </c>
      <c r="L24" s="76">
        <f>L21-L23</f>
        <v>0</v>
      </c>
      <c r="M24" s="76">
        <f>M21-M23</f>
        <v>0</v>
      </c>
      <c r="O24" s="24">
        <f t="shared" si="3"/>
        <v>0</v>
      </c>
      <c r="P24" s="60"/>
    </row>
    <row r="25" spans="1:18" ht="15.6" thickBot="1" x14ac:dyDescent="0.3">
      <c r="A25" s="798"/>
      <c r="B25" s="20" t="s">
        <v>17</v>
      </c>
      <c r="C25" s="11"/>
      <c r="D25" s="18">
        <f t="shared" ref="D25:J25" si="6">+IF(D20&gt;0,D7*(D20-D22),0)</f>
        <v>0</v>
      </c>
      <c r="E25" s="18">
        <f t="shared" si="6"/>
        <v>0</v>
      </c>
      <c r="F25" s="18">
        <f t="shared" si="6"/>
        <v>0</v>
      </c>
      <c r="G25" s="18">
        <f t="shared" si="6"/>
        <v>0</v>
      </c>
      <c r="H25" s="18">
        <f t="shared" si="6"/>
        <v>0</v>
      </c>
      <c r="I25" s="18">
        <f t="shared" si="6"/>
        <v>0</v>
      </c>
      <c r="J25" s="18">
        <f t="shared" si="6"/>
        <v>0</v>
      </c>
      <c r="K25" s="71"/>
      <c r="L25" s="71"/>
      <c r="M25" s="71"/>
      <c r="O25" s="24">
        <f t="shared" si="3"/>
        <v>0</v>
      </c>
      <c r="P25" s="60"/>
      <c r="Q25" s="3"/>
    </row>
    <row r="26" spans="1:18" ht="15.6" thickBot="1" x14ac:dyDescent="0.3">
      <c r="A26" s="799"/>
      <c r="B26" s="20" t="s">
        <v>18</v>
      </c>
      <c r="C26" s="11"/>
      <c r="D26" s="18">
        <f>D24-D25</f>
        <v>0</v>
      </c>
      <c r="E26" s="18">
        <f t="shared" ref="E26:L26" si="7">E24-E25</f>
        <v>0</v>
      </c>
      <c r="F26" s="18">
        <f t="shared" si="7"/>
        <v>0</v>
      </c>
      <c r="G26" s="18">
        <f t="shared" si="7"/>
        <v>0</v>
      </c>
      <c r="H26" s="18">
        <f t="shared" si="7"/>
        <v>0</v>
      </c>
      <c r="I26" s="18">
        <f t="shared" si="7"/>
        <v>0</v>
      </c>
      <c r="J26" s="18">
        <f t="shared" si="7"/>
        <v>0</v>
      </c>
      <c r="K26" s="76">
        <f t="shared" si="7"/>
        <v>0</v>
      </c>
      <c r="L26" s="76">
        <f t="shared" si="7"/>
        <v>0</v>
      </c>
      <c r="M26" s="76">
        <f>M24</f>
        <v>0</v>
      </c>
      <c r="O26" s="24">
        <f t="shared" si="3"/>
        <v>0</v>
      </c>
      <c r="Q26" s="3"/>
      <c r="R26" s="3"/>
    </row>
    <row r="27" spans="1:18" ht="22.5" customHeight="1" thickTop="1" thickBot="1" x14ac:dyDescent="0.3">
      <c r="A27" s="21"/>
      <c r="B27" s="22" t="s">
        <v>66</v>
      </c>
      <c r="C27" s="11"/>
      <c r="D27" s="18">
        <f>+D26+D25</f>
        <v>0</v>
      </c>
      <c r="E27" s="18">
        <f t="shared" ref="E27:M27" si="8">+E26+E25</f>
        <v>0</v>
      </c>
      <c r="F27" s="18">
        <f t="shared" si="8"/>
        <v>0</v>
      </c>
      <c r="G27" s="18">
        <f>+G26+G25</f>
        <v>0</v>
      </c>
      <c r="H27" s="18">
        <f t="shared" si="8"/>
        <v>0</v>
      </c>
      <c r="I27" s="18">
        <f t="shared" si="8"/>
        <v>0</v>
      </c>
      <c r="J27" s="18">
        <f t="shared" si="8"/>
        <v>0</v>
      </c>
      <c r="K27" s="76">
        <f t="shared" si="8"/>
        <v>0</v>
      </c>
      <c r="L27" s="76">
        <f t="shared" si="8"/>
        <v>0</v>
      </c>
      <c r="M27" s="76">
        <f t="shared" si="8"/>
        <v>0</v>
      </c>
      <c r="O27" s="24">
        <f t="shared" si="3"/>
        <v>0</v>
      </c>
      <c r="Q27" s="3"/>
      <c r="R27" s="3"/>
    </row>
    <row r="28" spans="1:18" ht="15.6" thickBot="1" x14ac:dyDescent="0.3">
      <c r="D28" s="3"/>
      <c r="E28" s="3"/>
      <c r="F28" s="3"/>
      <c r="G28" s="3"/>
      <c r="H28" s="3"/>
      <c r="I28" s="3"/>
      <c r="J28" s="3"/>
      <c r="K28" s="3"/>
      <c r="L28" s="3"/>
      <c r="M28" s="3"/>
      <c r="O28" s="3"/>
    </row>
    <row r="29" spans="1:18" s="7" customFormat="1" ht="45" customHeight="1" thickBot="1" x14ac:dyDescent="0.3">
      <c r="A29" s="794" t="s">
        <v>29</v>
      </c>
      <c r="B29" s="22" t="s">
        <v>20</v>
      </c>
      <c r="C29" s="11"/>
      <c r="D29" s="72"/>
      <c r="E29" s="72"/>
      <c r="F29" s="72"/>
      <c r="G29" s="72"/>
      <c r="H29" s="72"/>
      <c r="I29" s="72"/>
      <c r="J29" s="72"/>
      <c r="K29" s="72"/>
      <c r="L29" s="72"/>
      <c r="M29" s="72"/>
      <c r="O29" s="170">
        <f t="shared" ref="O29:O35" si="9">SUM(D29:M29)</f>
        <v>0</v>
      </c>
    </row>
    <row r="30" spans="1:18" s="7" customFormat="1" ht="26.25" customHeight="1" thickBot="1" x14ac:dyDescent="0.3">
      <c r="A30" s="795"/>
      <c r="B30" s="22" t="s">
        <v>39</v>
      </c>
      <c r="C30" s="11"/>
      <c r="D30" s="44">
        <f>D29</f>
        <v>0</v>
      </c>
      <c r="E30" s="44">
        <f t="shared" ref="E30:J30" si="10">E29</f>
        <v>0</v>
      </c>
      <c r="F30" s="44">
        <f t="shared" si="10"/>
        <v>0</v>
      </c>
      <c r="G30" s="44">
        <f t="shared" si="10"/>
        <v>0</v>
      </c>
      <c r="H30" s="44">
        <f t="shared" si="10"/>
        <v>0</v>
      </c>
      <c r="I30" s="44">
        <f t="shared" si="10"/>
        <v>0</v>
      </c>
      <c r="J30" s="44">
        <f t="shared" si="10"/>
        <v>0</v>
      </c>
      <c r="K30" s="71"/>
      <c r="L30" s="71"/>
      <c r="M30" s="71"/>
      <c r="O30" s="177">
        <f t="shared" si="9"/>
        <v>0</v>
      </c>
      <c r="P30" s="73"/>
    </row>
    <row r="31" spans="1:18" s="74" customFormat="1" ht="37.5" customHeight="1" thickBot="1" x14ac:dyDescent="0.3">
      <c r="A31" s="796"/>
      <c r="B31" s="22" t="s">
        <v>47</v>
      </c>
      <c r="C31" s="11"/>
      <c r="D31" s="18">
        <f t="shared" ref="D31:J31" si="11">D30*D7</f>
        <v>0</v>
      </c>
      <c r="E31" s="18">
        <f t="shared" si="11"/>
        <v>0</v>
      </c>
      <c r="F31" s="18">
        <f t="shared" si="11"/>
        <v>0</v>
      </c>
      <c r="G31" s="18">
        <f t="shared" si="11"/>
        <v>0</v>
      </c>
      <c r="H31" s="18">
        <f t="shared" si="11"/>
        <v>0</v>
      </c>
      <c r="I31" s="18">
        <f t="shared" si="11"/>
        <v>0</v>
      </c>
      <c r="J31" s="18">
        <f t="shared" si="11"/>
        <v>0</v>
      </c>
      <c r="K31" s="71"/>
      <c r="L31" s="71"/>
      <c r="M31" s="71"/>
      <c r="N31" s="49"/>
      <c r="O31" s="24">
        <f t="shared" si="9"/>
        <v>0</v>
      </c>
      <c r="Q31" s="75"/>
    </row>
    <row r="32" spans="1:18" ht="15.6" thickBot="1" x14ac:dyDescent="0.3">
      <c r="O32" s="3"/>
    </row>
    <row r="33" spans="1:17" ht="37.5" customHeight="1" thickBot="1" x14ac:dyDescent="0.3">
      <c r="A33" s="21"/>
      <c r="B33" s="154" t="s">
        <v>58</v>
      </c>
      <c r="C33" s="157"/>
      <c r="D33" s="18">
        <f>D31+D26</f>
        <v>0</v>
      </c>
      <c r="E33" s="18">
        <f t="shared" ref="E33:M33" si="12">E31+E26</f>
        <v>0</v>
      </c>
      <c r="F33" s="18">
        <f t="shared" si="12"/>
        <v>0</v>
      </c>
      <c r="G33" s="18">
        <f t="shared" si="12"/>
        <v>0</v>
      </c>
      <c r="H33" s="18">
        <f t="shared" si="12"/>
        <v>0</v>
      </c>
      <c r="I33" s="18">
        <f t="shared" si="12"/>
        <v>0</v>
      </c>
      <c r="J33" s="18">
        <f t="shared" si="12"/>
        <v>0</v>
      </c>
      <c r="K33" s="18">
        <f t="shared" si="12"/>
        <v>0</v>
      </c>
      <c r="L33" s="18">
        <f t="shared" si="12"/>
        <v>0</v>
      </c>
      <c r="M33" s="18">
        <f t="shared" si="12"/>
        <v>0</v>
      </c>
      <c r="O33" s="24">
        <f t="shared" si="9"/>
        <v>0</v>
      </c>
      <c r="Q33" s="3"/>
    </row>
    <row r="34" spans="1:17" ht="15.6" thickBot="1" x14ac:dyDescent="0.3">
      <c r="O34" s="3"/>
    </row>
    <row r="35" spans="1:17" ht="50.25" customHeight="1" thickBot="1" x14ac:dyDescent="0.3">
      <c r="A35" s="21"/>
      <c r="B35" s="159" t="s">
        <v>59</v>
      </c>
      <c r="C35" s="158" t="s">
        <v>75</v>
      </c>
      <c r="D35" s="86">
        <f>IF($C$14&gt;$C$7,D29*($C$14-$C$7),0)</f>
        <v>0</v>
      </c>
      <c r="E35" s="86">
        <f t="shared" ref="E35:M35" si="13">IF($C$14&gt;$C$7,E29*($C$14-$C$7),0)</f>
        <v>0</v>
      </c>
      <c r="F35" s="86">
        <f t="shared" si="13"/>
        <v>0</v>
      </c>
      <c r="G35" s="86">
        <f t="shared" si="13"/>
        <v>0</v>
      </c>
      <c r="H35" s="86">
        <f t="shared" si="13"/>
        <v>0</v>
      </c>
      <c r="I35" s="86">
        <f t="shared" si="13"/>
        <v>0</v>
      </c>
      <c r="J35" s="86">
        <f t="shared" si="13"/>
        <v>0</v>
      </c>
      <c r="K35" s="86">
        <f t="shared" si="13"/>
        <v>0</v>
      </c>
      <c r="L35" s="86">
        <f t="shared" si="13"/>
        <v>0</v>
      </c>
      <c r="M35" s="86">
        <f t="shared" si="13"/>
        <v>0</v>
      </c>
      <c r="N35" s="84"/>
      <c r="O35" s="82">
        <f t="shared" si="9"/>
        <v>0</v>
      </c>
      <c r="Q35" s="3"/>
    </row>
    <row r="36" spans="1:17" ht="15.6" thickBot="1" x14ac:dyDescent="0.3">
      <c r="O36" s="3"/>
    </row>
    <row r="37" spans="1:17" s="38" customFormat="1" ht="15.6" thickBot="1" x14ac:dyDescent="0.3">
      <c r="A37" s="35"/>
      <c r="B37" s="22" t="s">
        <v>71</v>
      </c>
      <c r="C37" s="26"/>
      <c r="D37" s="18">
        <f>+D33+D35</f>
        <v>0</v>
      </c>
      <c r="E37" s="18">
        <f t="shared" ref="E37:M37" si="14">+E33+E35</f>
        <v>0</v>
      </c>
      <c r="F37" s="18">
        <f t="shared" si="14"/>
        <v>0</v>
      </c>
      <c r="G37" s="18">
        <f t="shared" si="14"/>
        <v>0</v>
      </c>
      <c r="H37" s="18">
        <f t="shared" si="14"/>
        <v>0</v>
      </c>
      <c r="I37" s="18">
        <f t="shared" si="14"/>
        <v>0</v>
      </c>
      <c r="J37" s="18">
        <f t="shared" si="14"/>
        <v>0</v>
      </c>
      <c r="K37" s="18">
        <f t="shared" si="14"/>
        <v>0</v>
      </c>
      <c r="L37" s="18">
        <f t="shared" si="14"/>
        <v>0</v>
      </c>
      <c r="M37" s="18">
        <f t="shared" si="14"/>
        <v>0</v>
      </c>
      <c r="O37" s="24">
        <f>SUM(D37:M37)</f>
        <v>0</v>
      </c>
    </row>
    <row r="38" spans="1:17" x14ac:dyDescent="0.25">
      <c r="O38" s="3"/>
    </row>
    <row r="39" spans="1:17" ht="15.6" thickBot="1" x14ac:dyDescent="0.3">
      <c r="O39" s="3"/>
    </row>
    <row r="40" spans="1:17" ht="15.6" thickBot="1" x14ac:dyDescent="0.3">
      <c r="I40" s="804" t="s">
        <v>52</v>
      </c>
      <c r="J40" s="805"/>
      <c r="K40" s="806"/>
      <c r="L40" s="334" t="s">
        <v>170</v>
      </c>
      <c r="M40" s="335">
        <f>M9*M29+L9*L29+K9*K29+J9*J29+I9*I29+H9*H29+G9*G29+F9*F29+E9*E29+D9*D29</f>
        <v>0</v>
      </c>
      <c r="O40" s="336">
        <f>M40</f>
        <v>0</v>
      </c>
    </row>
    <row r="41" spans="1:17" ht="15.6" thickBot="1" x14ac:dyDescent="0.3">
      <c r="O41" s="3"/>
    </row>
    <row r="42" spans="1:17" ht="15.75" customHeight="1" thickBot="1" x14ac:dyDescent="0.3">
      <c r="I42" s="785" t="s">
        <v>22</v>
      </c>
      <c r="J42" s="792"/>
      <c r="K42" s="79">
        <f>C12</f>
        <v>0.03</v>
      </c>
      <c r="L42" s="113" t="s">
        <v>74</v>
      </c>
      <c r="M42" s="111">
        <f>O29*$C$7</f>
        <v>0</v>
      </c>
      <c r="O42" s="24">
        <f>M42*C12</f>
        <v>0</v>
      </c>
      <c r="P42" s="55"/>
    </row>
    <row r="43" spans="1:17" ht="15.6" thickBot="1" x14ac:dyDescent="0.3">
      <c r="O43" s="3"/>
    </row>
    <row r="44" spans="1:17" ht="39" customHeight="1" thickBot="1" x14ac:dyDescent="0.3">
      <c r="I44" s="785" t="s">
        <v>54</v>
      </c>
      <c r="J44" s="792"/>
      <c r="K44" s="112">
        <f>C13</f>
        <v>0</v>
      </c>
      <c r="L44" s="113" t="s">
        <v>74</v>
      </c>
      <c r="M44" s="114">
        <f>O33-O40</f>
        <v>0</v>
      </c>
      <c r="O44" s="24">
        <f>M44*C13</f>
        <v>0</v>
      </c>
    </row>
    <row r="45" spans="1:17" ht="15.6" thickBot="1" x14ac:dyDescent="0.3">
      <c r="O45" s="3"/>
    </row>
    <row r="46" spans="1:17" ht="15.6" thickBot="1" x14ac:dyDescent="0.3">
      <c r="I46" s="785" t="s">
        <v>106</v>
      </c>
      <c r="J46" s="786"/>
      <c r="K46" s="786"/>
      <c r="L46" s="786"/>
      <c r="M46" s="85"/>
      <c r="O46" s="24">
        <f>O37-O40-O42-O44</f>
        <v>0</v>
      </c>
    </row>
    <row r="47" spans="1:17" ht="15.6" thickBot="1" x14ac:dyDescent="0.3">
      <c r="I47" s="2"/>
      <c r="J47" s="2"/>
      <c r="K47" s="2"/>
      <c r="L47" s="2"/>
      <c r="O47" s="3"/>
    </row>
    <row r="48" spans="1:17" ht="15.75" customHeight="1" thickBot="1" x14ac:dyDescent="0.3">
      <c r="I48" s="785" t="s">
        <v>107</v>
      </c>
      <c r="J48" s="786"/>
      <c r="K48" s="786"/>
      <c r="L48" s="786"/>
      <c r="M48" s="79"/>
      <c r="O48" s="24" t="e">
        <f>O46/(O20-O22)</f>
        <v>#DIV/0!</v>
      </c>
    </row>
    <row r="49" spans="2:15" ht="15.6" thickBot="1" x14ac:dyDescent="0.3">
      <c r="O49" s="3"/>
    </row>
    <row r="50" spans="2:15" ht="15.75" customHeight="1" thickBot="1" x14ac:dyDescent="0.35">
      <c r="I50" s="787" t="s">
        <v>98</v>
      </c>
      <c r="J50" s="788"/>
      <c r="K50" s="788"/>
      <c r="L50" s="788"/>
      <c r="M50" s="87"/>
      <c r="N50" s="88"/>
      <c r="O50" s="89">
        <f>O27-O33</f>
        <v>0</v>
      </c>
    </row>
    <row r="52" spans="2:15" x14ac:dyDescent="0.25">
      <c r="B52" s="90"/>
    </row>
  </sheetData>
  <sheetProtection sheet="1" objects="1" scenarios="1"/>
  <protectedRanges>
    <protectedRange sqref="D29:M29" name="Plage7"/>
    <protectedRange sqref="D19:M20" name="Plage5"/>
    <protectedRange sqref="H17 E17" name="Plage3"/>
    <protectedRange sqref="C12:C14" name="Plage1"/>
    <protectedRange sqref="K17" name="Plage4"/>
    <protectedRange sqref="D22:M22" name="Plage6"/>
  </protectedRanges>
  <mergeCells count="10">
    <mergeCell ref="I50:L50"/>
    <mergeCell ref="I42:J42"/>
    <mergeCell ref="I44:J44"/>
    <mergeCell ref="B15:C15"/>
    <mergeCell ref="D15:E15"/>
    <mergeCell ref="A19:A26"/>
    <mergeCell ref="A29:A31"/>
    <mergeCell ref="I46:L46"/>
    <mergeCell ref="I48:L48"/>
    <mergeCell ref="I40:K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R52"/>
  <sheetViews>
    <sheetView topLeftCell="A30" zoomScaleNormal="100" workbookViewId="0">
      <selection activeCell="D29" sqref="D29"/>
    </sheetView>
  </sheetViews>
  <sheetFormatPr baseColWidth="10" defaultColWidth="11.54296875" defaultRowHeight="15" x14ac:dyDescent="0.25"/>
  <cols>
    <col min="1" max="1" width="2.90625" customWidth="1"/>
    <col min="2" max="2" width="25.6328125" customWidth="1"/>
    <col min="3" max="3" width="6.453125" customWidth="1"/>
    <col min="14" max="14" width="2.81640625" customWidth="1"/>
  </cols>
  <sheetData>
    <row r="1" spans="2:16" ht="15.6" x14ac:dyDescent="0.3">
      <c r="B1" s="16" t="s">
        <v>189</v>
      </c>
    </row>
    <row r="2" spans="2:16" x14ac:dyDescent="0.25">
      <c r="P2" s="55"/>
    </row>
    <row r="3" spans="2:16" x14ac:dyDescent="0.25">
      <c r="P3" s="55"/>
    </row>
    <row r="4" spans="2:16" ht="16.2" thickBot="1" x14ac:dyDescent="0.35">
      <c r="B4" s="16" t="s">
        <v>44</v>
      </c>
      <c r="P4" s="55"/>
    </row>
    <row r="5" spans="2:16" ht="16.8" thickTop="1" thickBot="1" x14ac:dyDescent="0.35">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5">
      <c r="B6" s="354" t="s">
        <v>0</v>
      </c>
      <c r="C6" s="355"/>
      <c r="D6" s="356">
        <f>'Paramètres Tarifs'!C12</f>
        <v>0.2</v>
      </c>
      <c r="E6" s="356">
        <f>'Paramètres Tarifs'!D12</f>
        <v>1.53</v>
      </c>
      <c r="F6" s="356">
        <f>'Paramètres Tarifs'!E12</f>
        <v>1.76</v>
      </c>
      <c r="G6" s="356">
        <f>'Paramètres Tarifs'!F12</f>
        <v>1.97</v>
      </c>
      <c r="H6" s="356">
        <f>'Paramètres Tarifs'!G12</f>
        <v>2.19</v>
      </c>
      <c r="I6" s="356">
        <f>'Paramètres Tarifs'!H12</f>
        <v>2.41</v>
      </c>
      <c r="J6" s="356">
        <f>'Paramètres Tarifs'!I12</f>
        <v>2.61</v>
      </c>
      <c r="K6" s="356">
        <f>'Paramètres Tarifs'!J12</f>
        <v>3.19</v>
      </c>
      <c r="L6" s="356">
        <f>'Paramètres Tarifs'!K12</f>
        <v>3.78</v>
      </c>
      <c r="M6" s="356">
        <f>'Paramètres Tarifs'!L12</f>
        <v>4.3600000000000003</v>
      </c>
      <c r="O6" s="27"/>
      <c r="P6" s="59"/>
    </row>
    <row r="7" spans="2:16" ht="39" customHeight="1" thickBot="1" x14ac:dyDescent="0.3">
      <c r="B7" s="357" t="s">
        <v>46</v>
      </c>
      <c r="C7" s="358">
        <f>'Paramètres Tarifs'!C33</f>
        <v>3.19</v>
      </c>
      <c r="D7" s="359">
        <f>IF($C$7-D6&gt;0,$C$7-D6,0)</f>
        <v>2.99</v>
      </c>
      <c r="E7" s="359">
        <f t="shared" ref="E7:M7" si="0">IF($C$7-E6&gt;0,$C$7-E6,0)</f>
        <v>1.66</v>
      </c>
      <c r="F7" s="359">
        <f t="shared" si="0"/>
        <v>1.43</v>
      </c>
      <c r="G7" s="359">
        <f t="shared" si="0"/>
        <v>1.22</v>
      </c>
      <c r="H7" s="359">
        <f t="shared" si="0"/>
        <v>1</v>
      </c>
      <c r="I7" s="359">
        <f t="shared" si="0"/>
        <v>0.78</v>
      </c>
      <c r="J7" s="359">
        <f t="shared" si="0"/>
        <v>0.57999999999999996</v>
      </c>
      <c r="K7" s="359">
        <f t="shared" si="0"/>
        <v>0</v>
      </c>
      <c r="L7" s="359">
        <f t="shared" si="0"/>
        <v>0</v>
      </c>
      <c r="M7" s="359">
        <f t="shared" si="0"/>
        <v>0</v>
      </c>
      <c r="O7" s="28"/>
    </row>
    <row r="8" spans="2:16" ht="22.5" customHeight="1" thickBot="1" x14ac:dyDescent="0.3">
      <c r="B8" s="357" t="s">
        <v>28</v>
      </c>
      <c r="C8" s="358"/>
      <c r="D8" s="359">
        <f>D7+D6</f>
        <v>3.19</v>
      </c>
      <c r="E8" s="359">
        <f t="shared" ref="E8:M8" si="1">E7+E6</f>
        <v>3.19</v>
      </c>
      <c r="F8" s="359">
        <f t="shared" si="1"/>
        <v>3.19</v>
      </c>
      <c r="G8" s="359">
        <f t="shared" si="1"/>
        <v>3.19</v>
      </c>
      <c r="H8" s="359">
        <f t="shared" si="1"/>
        <v>3.19</v>
      </c>
      <c r="I8" s="359">
        <f t="shared" si="1"/>
        <v>3.19</v>
      </c>
      <c r="J8" s="359">
        <f t="shared" si="1"/>
        <v>3.19</v>
      </c>
      <c r="K8" s="359">
        <f t="shared" si="1"/>
        <v>3.19</v>
      </c>
      <c r="L8" s="359">
        <f t="shared" si="1"/>
        <v>3.78</v>
      </c>
      <c r="M8" s="359">
        <f t="shared" si="1"/>
        <v>4.3600000000000003</v>
      </c>
      <c r="O8" s="28"/>
    </row>
    <row r="9" spans="2:16" ht="30" customHeight="1" thickBot="1" x14ac:dyDescent="0.3">
      <c r="B9" s="360" t="s">
        <v>77</v>
      </c>
      <c r="C9" s="361"/>
      <c r="D9" s="71"/>
      <c r="E9" s="71"/>
      <c r="F9" s="71"/>
      <c r="G9" s="71"/>
      <c r="H9" s="71"/>
      <c r="I9" s="71"/>
      <c r="J9" s="71"/>
      <c r="K9" s="71"/>
      <c r="L9" s="71"/>
      <c r="M9" s="71"/>
      <c r="O9" s="28"/>
    </row>
    <row r="10" spans="2:16" s="1" customFormat="1" ht="15.6" thickTop="1" x14ac:dyDescent="0.25">
      <c r="B10" s="19"/>
      <c r="C10" s="5"/>
      <c r="D10" s="28"/>
      <c r="E10" s="28"/>
      <c r="F10" s="28"/>
      <c r="G10" s="28"/>
      <c r="H10" s="28"/>
      <c r="I10" s="28"/>
      <c r="J10" s="28"/>
      <c r="K10" s="28"/>
      <c r="L10" s="28"/>
      <c r="M10" s="28"/>
      <c r="O10" s="28"/>
    </row>
    <row r="11" spans="2:16" s="4" customFormat="1" ht="21" customHeight="1" thickBot="1" x14ac:dyDescent="0.35">
      <c r="B11" s="16" t="s">
        <v>45</v>
      </c>
      <c r="D11" s="28"/>
      <c r="E11" s="28"/>
      <c r="F11" s="28"/>
      <c r="G11" s="28"/>
      <c r="H11" s="28"/>
      <c r="I11" s="28"/>
      <c r="J11" s="28"/>
      <c r="K11" s="28"/>
      <c r="L11" s="61"/>
      <c r="M11" s="61"/>
    </row>
    <row r="12" spans="2:16" ht="16.2" thickTop="1" thickBot="1" x14ac:dyDescent="0.3">
      <c r="B12" s="122" t="s">
        <v>43</v>
      </c>
      <c r="C12" s="123">
        <v>0.03</v>
      </c>
      <c r="D12" s="38"/>
      <c r="E12" s="38"/>
      <c r="F12" s="38"/>
      <c r="G12" s="38"/>
      <c r="H12" s="38"/>
      <c r="I12" s="38"/>
      <c r="J12" s="38"/>
      <c r="K12" s="38"/>
    </row>
    <row r="13" spans="2:16" ht="40.200000000000003" thickBot="1" x14ac:dyDescent="0.3">
      <c r="B13" s="62" t="s">
        <v>54</v>
      </c>
      <c r="C13" s="63"/>
      <c r="D13" s="38"/>
      <c r="E13" s="38"/>
      <c r="F13" s="38"/>
      <c r="G13" s="38"/>
      <c r="H13" s="38"/>
      <c r="I13" s="38"/>
      <c r="J13" s="38"/>
      <c r="K13" s="38"/>
    </row>
    <row r="14" spans="2:16" ht="40.200000000000003" thickBot="1" x14ac:dyDescent="0.3">
      <c r="B14" s="124" t="s">
        <v>78</v>
      </c>
      <c r="C14" s="125"/>
      <c r="D14" s="38"/>
      <c r="E14" s="38"/>
      <c r="F14" s="38"/>
      <c r="G14" s="38"/>
      <c r="H14" s="38"/>
      <c r="I14" s="38"/>
      <c r="J14" s="38"/>
      <c r="K14" s="38"/>
    </row>
    <row r="15" spans="2:16" s="4" customFormat="1" ht="31.5" customHeight="1" x14ac:dyDescent="0.25">
      <c r="B15" s="784" t="s">
        <v>95</v>
      </c>
      <c r="C15" s="784"/>
    </row>
    <row r="16" spans="2:16" ht="16.2" thickBot="1" x14ac:dyDescent="0.35">
      <c r="B16" s="16"/>
    </row>
    <row r="17" spans="1:18" s="67" customFormat="1" ht="67.2" thickTop="1" thickBot="1" x14ac:dyDescent="0.3">
      <c r="D17" s="83" t="s">
        <v>94</v>
      </c>
      <c r="E17" s="121"/>
      <c r="G17" s="68" t="s">
        <v>96</v>
      </c>
      <c r="H17" s="80"/>
      <c r="J17" s="68" t="s">
        <v>97</v>
      </c>
      <c r="K17" s="80"/>
      <c r="M17" s="68" t="s">
        <v>101</v>
      </c>
      <c r="N17" s="69"/>
      <c r="O17" s="70">
        <f>+K17+H17+E17</f>
        <v>0</v>
      </c>
    </row>
    <row r="18" spans="1:18" ht="16.8" thickTop="1" thickBot="1" x14ac:dyDescent="0.35">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35">
      <c r="A19" s="797" t="s">
        <v>19</v>
      </c>
      <c r="B19" s="64" t="s">
        <v>24</v>
      </c>
      <c r="C19" s="65"/>
      <c r="D19" s="80"/>
      <c r="E19" s="80"/>
      <c r="F19" s="80"/>
      <c r="G19" s="80"/>
      <c r="H19" s="80"/>
      <c r="I19" s="80"/>
      <c r="J19" s="80"/>
      <c r="K19" s="80"/>
      <c r="L19" s="80"/>
      <c r="M19" s="80"/>
      <c r="O19" s="66">
        <f>SUM(D19:M19)</f>
        <v>0</v>
      </c>
    </row>
    <row r="20" spans="1:18" ht="24.75" customHeight="1" thickBot="1" x14ac:dyDescent="0.3">
      <c r="A20" s="798"/>
      <c r="B20" s="20" t="s">
        <v>32</v>
      </c>
      <c r="C20" s="30"/>
      <c r="D20" s="31"/>
      <c r="E20" s="180"/>
      <c r="F20" s="180"/>
      <c r="G20" s="180"/>
      <c r="H20" s="180"/>
      <c r="I20" s="180"/>
      <c r="J20" s="180"/>
      <c r="K20" s="180"/>
      <c r="L20" s="180"/>
      <c r="M20" s="180"/>
      <c r="O20" s="171">
        <f>SUM(D20:M20)</f>
        <v>0</v>
      </c>
    </row>
    <row r="21" spans="1:18" ht="19.5" customHeight="1" thickBot="1" x14ac:dyDescent="0.3">
      <c r="A21" s="798"/>
      <c r="B21" s="20" t="s">
        <v>13</v>
      </c>
      <c r="C21" s="11"/>
      <c r="D21" s="18">
        <f t="shared" ref="D21:M21" si="2">D20*D8</f>
        <v>0</v>
      </c>
      <c r="E21" s="18">
        <f t="shared" si="2"/>
        <v>0</v>
      </c>
      <c r="F21" s="18">
        <f t="shared" si="2"/>
        <v>0</v>
      </c>
      <c r="G21" s="18">
        <f t="shared" si="2"/>
        <v>0</v>
      </c>
      <c r="H21" s="18">
        <f t="shared" si="2"/>
        <v>0</v>
      </c>
      <c r="I21" s="18">
        <f t="shared" si="2"/>
        <v>0</v>
      </c>
      <c r="J21" s="18">
        <f t="shared" si="2"/>
        <v>0</v>
      </c>
      <c r="K21" s="76">
        <f t="shared" si="2"/>
        <v>0</v>
      </c>
      <c r="L21" s="76">
        <f t="shared" si="2"/>
        <v>0</v>
      </c>
      <c r="M21" s="76">
        <f t="shared" si="2"/>
        <v>0</v>
      </c>
      <c r="O21" s="164">
        <f t="shared" ref="O21:O27" si="3">SUM(D21:M21)</f>
        <v>0</v>
      </c>
      <c r="P21" s="3"/>
    </row>
    <row r="22" spans="1:18" ht="24.75" customHeight="1" thickBot="1" x14ac:dyDescent="0.3">
      <c r="A22" s="798"/>
      <c r="B22" s="20" t="s">
        <v>33</v>
      </c>
      <c r="C22" s="11"/>
      <c r="D22" s="32"/>
      <c r="E22" s="181"/>
      <c r="F22" s="181"/>
      <c r="G22" s="181"/>
      <c r="H22" s="181"/>
      <c r="I22" s="181"/>
      <c r="J22" s="181"/>
      <c r="K22" s="181"/>
      <c r="L22" s="181"/>
      <c r="M22" s="181"/>
      <c r="O22" s="171">
        <f t="shared" si="3"/>
        <v>0</v>
      </c>
    </row>
    <row r="23" spans="1:18" ht="15.6" thickBot="1" x14ac:dyDescent="0.3">
      <c r="A23" s="798"/>
      <c r="B23" s="20" t="s">
        <v>14</v>
      </c>
      <c r="C23" s="11"/>
      <c r="D23" s="18">
        <f t="shared" ref="D23:M23" si="4">D22*(D6+D7)</f>
        <v>0</v>
      </c>
      <c r="E23" s="18">
        <f t="shared" si="4"/>
        <v>0</v>
      </c>
      <c r="F23" s="18">
        <f t="shared" si="4"/>
        <v>0</v>
      </c>
      <c r="G23" s="18">
        <f t="shared" si="4"/>
        <v>0</v>
      </c>
      <c r="H23" s="18">
        <f t="shared" si="4"/>
        <v>0</v>
      </c>
      <c r="I23" s="18">
        <f t="shared" si="4"/>
        <v>0</v>
      </c>
      <c r="J23" s="18">
        <f t="shared" si="4"/>
        <v>0</v>
      </c>
      <c r="K23" s="76">
        <f t="shared" si="4"/>
        <v>0</v>
      </c>
      <c r="L23" s="76">
        <f t="shared" si="4"/>
        <v>0</v>
      </c>
      <c r="M23" s="76">
        <f t="shared" si="4"/>
        <v>0</v>
      </c>
      <c r="O23" s="24">
        <f t="shared" si="3"/>
        <v>0</v>
      </c>
    </row>
    <row r="24" spans="1:18" ht="15.6" thickBot="1" x14ac:dyDescent="0.3">
      <c r="A24" s="798"/>
      <c r="B24" s="20" t="s">
        <v>15</v>
      </c>
      <c r="C24" s="11"/>
      <c r="D24" s="18">
        <f>D21-D23</f>
        <v>0</v>
      </c>
      <c r="E24" s="18">
        <f t="shared" ref="E24:J24" si="5">E21-E23</f>
        <v>0</v>
      </c>
      <c r="F24" s="18">
        <f t="shared" si="5"/>
        <v>0</v>
      </c>
      <c r="G24" s="18">
        <f t="shared" si="5"/>
        <v>0</v>
      </c>
      <c r="H24" s="18">
        <f t="shared" si="5"/>
        <v>0</v>
      </c>
      <c r="I24" s="18">
        <f t="shared" si="5"/>
        <v>0</v>
      </c>
      <c r="J24" s="18">
        <f t="shared" si="5"/>
        <v>0</v>
      </c>
      <c r="K24" s="76">
        <f>K21-K23</f>
        <v>0</v>
      </c>
      <c r="L24" s="76">
        <f>L21-L23</f>
        <v>0</v>
      </c>
      <c r="M24" s="76">
        <f>M21-M23</f>
        <v>0</v>
      </c>
      <c r="O24" s="24">
        <f t="shared" si="3"/>
        <v>0</v>
      </c>
      <c r="P24" s="60"/>
    </row>
    <row r="25" spans="1:18" ht="15.6" thickBot="1" x14ac:dyDescent="0.3">
      <c r="A25" s="798"/>
      <c r="B25" s="20" t="s">
        <v>17</v>
      </c>
      <c r="C25" s="11"/>
      <c r="D25" s="18">
        <f t="shared" ref="D25:J25" si="6">+IF(D20&gt;0,D7*(D20-D22),0)</f>
        <v>0</v>
      </c>
      <c r="E25" s="18">
        <f t="shared" si="6"/>
        <v>0</v>
      </c>
      <c r="F25" s="18">
        <f t="shared" si="6"/>
        <v>0</v>
      </c>
      <c r="G25" s="18">
        <f t="shared" si="6"/>
        <v>0</v>
      </c>
      <c r="H25" s="18">
        <f t="shared" si="6"/>
        <v>0</v>
      </c>
      <c r="I25" s="18">
        <f t="shared" si="6"/>
        <v>0</v>
      </c>
      <c r="J25" s="18">
        <f t="shared" si="6"/>
        <v>0</v>
      </c>
      <c r="K25" s="71"/>
      <c r="L25" s="71"/>
      <c r="M25" s="71"/>
      <c r="O25" s="24">
        <f t="shared" si="3"/>
        <v>0</v>
      </c>
      <c r="P25" s="60"/>
      <c r="Q25" s="3"/>
    </row>
    <row r="26" spans="1:18" ht="15.6" thickBot="1" x14ac:dyDescent="0.3">
      <c r="A26" s="799"/>
      <c r="B26" s="20" t="s">
        <v>18</v>
      </c>
      <c r="C26" s="11"/>
      <c r="D26" s="18">
        <f>D24-D25</f>
        <v>0</v>
      </c>
      <c r="E26" s="18">
        <f t="shared" ref="E26:L26" si="7">E24-E25</f>
        <v>0</v>
      </c>
      <c r="F26" s="18">
        <f t="shared" si="7"/>
        <v>0</v>
      </c>
      <c r="G26" s="18">
        <f t="shared" si="7"/>
        <v>0</v>
      </c>
      <c r="H26" s="18">
        <f t="shared" si="7"/>
        <v>0</v>
      </c>
      <c r="I26" s="18">
        <f t="shared" si="7"/>
        <v>0</v>
      </c>
      <c r="J26" s="18">
        <f t="shared" si="7"/>
        <v>0</v>
      </c>
      <c r="K26" s="76">
        <f t="shared" si="7"/>
        <v>0</v>
      </c>
      <c r="L26" s="76">
        <f t="shared" si="7"/>
        <v>0</v>
      </c>
      <c r="M26" s="76">
        <f>M24</f>
        <v>0</v>
      </c>
      <c r="O26" s="24">
        <f t="shared" si="3"/>
        <v>0</v>
      </c>
      <c r="Q26" s="3"/>
      <c r="R26" s="3"/>
    </row>
    <row r="27" spans="1:18" ht="22.5" customHeight="1" thickTop="1" thickBot="1" x14ac:dyDescent="0.3">
      <c r="A27" s="21"/>
      <c r="B27" s="22" t="s">
        <v>66</v>
      </c>
      <c r="C27" s="11"/>
      <c r="D27" s="18">
        <f>+D26+D25</f>
        <v>0</v>
      </c>
      <c r="E27" s="18">
        <f t="shared" ref="E27:M27" si="8">+E26+E25</f>
        <v>0</v>
      </c>
      <c r="F27" s="18">
        <f t="shared" si="8"/>
        <v>0</v>
      </c>
      <c r="G27" s="18">
        <f>+G26+G25</f>
        <v>0</v>
      </c>
      <c r="H27" s="18">
        <f t="shared" si="8"/>
        <v>0</v>
      </c>
      <c r="I27" s="18">
        <f t="shared" si="8"/>
        <v>0</v>
      </c>
      <c r="J27" s="18">
        <f t="shared" si="8"/>
        <v>0</v>
      </c>
      <c r="K27" s="76">
        <f t="shared" si="8"/>
        <v>0</v>
      </c>
      <c r="L27" s="76">
        <f t="shared" si="8"/>
        <v>0</v>
      </c>
      <c r="M27" s="76">
        <f t="shared" si="8"/>
        <v>0</v>
      </c>
      <c r="O27" s="24">
        <f t="shared" si="3"/>
        <v>0</v>
      </c>
      <c r="Q27" s="3"/>
      <c r="R27" s="3"/>
    </row>
    <row r="28" spans="1:18" ht="15.6" thickBot="1" x14ac:dyDescent="0.3">
      <c r="D28" s="3"/>
      <c r="E28" s="3"/>
      <c r="F28" s="3"/>
      <c r="G28" s="3"/>
      <c r="H28" s="3"/>
      <c r="I28" s="3"/>
      <c r="J28" s="3"/>
      <c r="K28" s="3"/>
      <c r="L28" s="3"/>
      <c r="M28" s="3"/>
      <c r="O28" s="3"/>
    </row>
    <row r="29" spans="1:18" s="7" customFormat="1" ht="45" customHeight="1" thickBot="1" x14ac:dyDescent="0.3">
      <c r="A29" s="794" t="s">
        <v>29</v>
      </c>
      <c r="B29" s="22" t="s">
        <v>20</v>
      </c>
      <c r="C29" s="11"/>
      <c r="D29" s="72"/>
      <c r="E29" s="386"/>
      <c r="F29" s="386"/>
      <c r="G29" s="386"/>
      <c r="H29" s="386"/>
      <c r="I29" s="386"/>
      <c r="J29" s="386"/>
      <c r="K29" s="386"/>
      <c r="L29" s="386"/>
      <c r="M29" s="386"/>
      <c r="O29" s="170">
        <f t="shared" ref="O29:O35" si="9">SUM(D29:M29)</f>
        <v>0</v>
      </c>
    </row>
    <row r="30" spans="1:18" s="7" customFormat="1" ht="26.25" customHeight="1" thickBot="1" x14ac:dyDescent="0.3">
      <c r="A30" s="795"/>
      <c r="B30" s="22" t="s">
        <v>39</v>
      </c>
      <c r="C30" s="11"/>
      <c r="D30" s="44">
        <f>D29</f>
        <v>0</v>
      </c>
      <c r="E30" s="44">
        <f t="shared" ref="E30:J30" si="10">E29</f>
        <v>0</v>
      </c>
      <c r="F30" s="44">
        <f t="shared" si="10"/>
        <v>0</v>
      </c>
      <c r="G30" s="44">
        <f t="shared" si="10"/>
        <v>0</v>
      </c>
      <c r="H30" s="44">
        <f t="shared" si="10"/>
        <v>0</v>
      </c>
      <c r="I30" s="44">
        <f t="shared" si="10"/>
        <v>0</v>
      </c>
      <c r="J30" s="44">
        <f t="shared" si="10"/>
        <v>0</v>
      </c>
      <c r="K30" s="71"/>
      <c r="L30" s="71"/>
      <c r="M30" s="71"/>
      <c r="O30" s="177">
        <f t="shared" si="9"/>
        <v>0</v>
      </c>
      <c r="P30" s="73"/>
    </row>
    <row r="31" spans="1:18" s="74" customFormat="1" ht="37.5" customHeight="1" thickBot="1" x14ac:dyDescent="0.3">
      <c r="A31" s="796"/>
      <c r="B31" s="22" t="s">
        <v>47</v>
      </c>
      <c r="C31" s="11"/>
      <c r="D31" s="18">
        <f t="shared" ref="D31:J31" si="11">D30*D7</f>
        <v>0</v>
      </c>
      <c r="E31" s="18">
        <f t="shared" si="11"/>
        <v>0</v>
      </c>
      <c r="F31" s="18">
        <f t="shared" si="11"/>
        <v>0</v>
      </c>
      <c r="G31" s="18">
        <f t="shared" si="11"/>
        <v>0</v>
      </c>
      <c r="H31" s="18">
        <f t="shared" si="11"/>
        <v>0</v>
      </c>
      <c r="I31" s="18">
        <f t="shared" si="11"/>
        <v>0</v>
      </c>
      <c r="J31" s="18">
        <f t="shared" si="11"/>
        <v>0</v>
      </c>
      <c r="K31" s="71"/>
      <c r="L31" s="71"/>
      <c r="M31" s="71"/>
      <c r="N31" s="49"/>
      <c r="O31" s="24">
        <f t="shared" si="9"/>
        <v>0</v>
      </c>
      <c r="Q31" s="75"/>
    </row>
    <row r="32" spans="1:18" ht="15.6" thickBot="1" x14ac:dyDescent="0.3">
      <c r="O32" s="3"/>
    </row>
    <row r="33" spans="1:17" ht="37.5" customHeight="1" thickBot="1" x14ac:dyDescent="0.3">
      <c r="A33" s="21"/>
      <c r="B33" s="154" t="s">
        <v>58</v>
      </c>
      <c r="C33" s="157"/>
      <c r="D33" s="18">
        <f>D31+D26</f>
        <v>0</v>
      </c>
      <c r="E33" s="18">
        <f t="shared" ref="E33:M33" si="12">E31+E26</f>
        <v>0</v>
      </c>
      <c r="F33" s="18">
        <f t="shared" si="12"/>
        <v>0</v>
      </c>
      <c r="G33" s="18">
        <f t="shared" si="12"/>
        <v>0</v>
      </c>
      <c r="H33" s="18">
        <f t="shared" si="12"/>
        <v>0</v>
      </c>
      <c r="I33" s="18">
        <f t="shared" si="12"/>
        <v>0</v>
      </c>
      <c r="J33" s="18">
        <f t="shared" si="12"/>
        <v>0</v>
      </c>
      <c r="K33" s="18">
        <f t="shared" si="12"/>
        <v>0</v>
      </c>
      <c r="L33" s="18">
        <f t="shared" si="12"/>
        <v>0</v>
      </c>
      <c r="M33" s="18">
        <f t="shared" si="12"/>
        <v>0</v>
      </c>
      <c r="O33" s="24">
        <f t="shared" si="9"/>
        <v>0</v>
      </c>
      <c r="Q33" s="3"/>
    </row>
    <row r="34" spans="1:17" ht="15.6" thickBot="1" x14ac:dyDescent="0.3">
      <c r="O34" s="3"/>
    </row>
    <row r="35" spans="1:17" ht="37.5" customHeight="1" thickBot="1" x14ac:dyDescent="0.3">
      <c r="A35" s="21"/>
      <c r="B35" s="160" t="s">
        <v>76</v>
      </c>
      <c r="C35" s="158" t="s">
        <v>75</v>
      </c>
      <c r="D35" s="86">
        <f>IF($C$14&gt;$C$7,D29*($C$14-$C$7),0)</f>
        <v>0</v>
      </c>
      <c r="E35" s="86">
        <f t="shared" ref="E35:M35" si="13">IF($C$14&gt;$C$7,E29*($C$14-$C$7),0)</f>
        <v>0</v>
      </c>
      <c r="F35" s="86">
        <f t="shared" si="13"/>
        <v>0</v>
      </c>
      <c r="G35" s="86">
        <f t="shared" si="13"/>
        <v>0</v>
      </c>
      <c r="H35" s="86">
        <f t="shared" si="13"/>
        <v>0</v>
      </c>
      <c r="I35" s="86">
        <f t="shared" si="13"/>
        <v>0</v>
      </c>
      <c r="J35" s="86">
        <f t="shared" si="13"/>
        <v>0</v>
      </c>
      <c r="K35" s="86">
        <f t="shared" si="13"/>
        <v>0</v>
      </c>
      <c r="L35" s="86">
        <f t="shared" si="13"/>
        <v>0</v>
      </c>
      <c r="M35" s="86">
        <f t="shared" si="13"/>
        <v>0</v>
      </c>
      <c r="N35" s="84"/>
      <c r="O35" s="82">
        <f t="shared" si="9"/>
        <v>0</v>
      </c>
      <c r="Q35" s="3"/>
    </row>
    <row r="36" spans="1:17" ht="15.6" thickBot="1" x14ac:dyDescent="0.3">
      <c r="O36" s="3"/>
    </row>
    <row r="37" spans="1:17" s="38" customFormat="1" ht="15.6" thickBot="1" x14ac:dyDescent="0.3">
      <c r="A37" s="35"/>
      <c r="B37" s="22" t="s">
        <v>71</v>
      </c>
      <c r="C37" s="26"/>
      <c r="D37" s="18">
        <f>+D33+D35</f>
        <v>0</v>
      </c>
      <c r="E37" s="18">
        <f t="shared" ref="E37:M37" si="14">+E33+E35</f>
        <v>0</v>
      </c>
      <c r="F37" s="18">
        <f t="shared" si="14"/>
        <v>0</v>
      </c>
      <c r="G37" s="18">
        <f t="shared" si="14"/>
        <v>0</v>
      </c>
      <c r="H37" s="18">
        <f t="shared" si="14"/>
        <v>0</v>
      </c>
      <c r="I37" s="18">
        <f t="shared" si="14"/>
        <v>0</v>
      </c>
      <c r="J37" s="18">
        <f t="shared" si="14"/>
        <v>0</v>
      </c>
      <c r="K37" s="18">
        <f t="shared" si="14"/>
        <v>0</v>
      </c>
      <c r="L37" s="18">
        <f t="shared" si="14"/>
        <v>0</v>
      </c>
      <c r="M37" s="18">
        <f t="shared" si="14"/>
        <v>0</v>
      </c>
      <c r="O37" s="24">
        <f>SUM(D37:M37)</f>
        <v>0</v>
      </c>
    </row>
    <row r="38" spans="1:17" x14ac:dyDescent="0.25">
      <c r="O38" s="3"/>
    </row>
    <row r="39" spans="1:17" ht="15.6" thickBot="1" x14ac:dyDescent="0.3">
      <c r="O39" s="3"/>
    </row>
    <row r="40" spans="1:17" ht="15.75" customHeight="1" thickBot="1" x14ac:dyDescent="0.3">
      <c r="I40" s="804" t="s">
        <v>52</v>
      </c>
      <c r="J40" s="805"/>
      <c r="K40" s="806"/>
      <c r="L40" s="334" t="s">
        <v>170</v>
      </c>
      <c r="M40" s="335">
        <f>M9*M29+L9*L29+K9*K29+J9*J29+I9*I29+H9*H29+G9*G29+F9*F29+E9*E29+D9*D29</f>
        <v>0</v>
      </c>
      <c r="O40" s="336">
        <f>M40</f>
        <v>0</v>
      </c>
    </row>
    <row r="41" spans="1:17" ht="15.6" thickBot="1" x14ac:dyDescent="0.3">
      <c r="O41" s="3"/>
    </row>
    <row r="42" spans="1:17" ht="15.75" customHeight="1" thickBot="1" x14ac:dyDescent="0.3">
      <c r="I42" s="785" t="s">
        <v>22</v>
      </c>
      <c r="J42" s="792"/>
      <c r="K42" s="79">
        <f>C12</f>
        <v>0.03</v>
      </c>
      <c r="L42" s="113" t="s">
        <v>74</v>
      </c>
      <c r="M42" s="111">
        <f>O29*$C$7</f>
        <v>0</v>
      </c>
      <c r="O42" s="24">
        <f>M42*C12</f>
        <v>0</v>
      </c>
      <c r="P42" s="55"/>
    </row>
    <row r="43" spans="1:17" ht="15.6" thickBot="1" x14ac:dyDescent="0.3">
      <c r="O43" s="3"/>
    </row>
    <row r="44" spans="1:17" ht="38.25" customHeight="1" thickBot="1" x14ac:dyDescent="0.3">
      <c r="I44" s="785" t="s">
        <v>54</v>
      </c>
      <c r="J44" s="792"/>
      <c r="K44" s="112">
        <f>C13</f>
        <v>0</v>
      </c>
      <c r="L44" s="113" t="s">
        <v>74</v>
      </c>
      <c r="M44" s="114">
        <f>O33-O40</f>
        <v>0</v>
      </c>
      <c r="O44" s="24">
        <f>M44*C13</f>
        <v>0</v>
      </c>
    </row>
    <row r="45" spans="1:17" ht="15.6" thickBot="1" x14ac:dyDescent="0.3">
      <c r="O45" s="3"/>
    </row>
    <row r="46" spans="1:17" ht="15.75" customHeight="1" thickBot="1" x14ac:dyDescent="0.3">
      <c r="I46" s="785" t="s">
        <v>63</v>
      </c>
      <c r="J46" s="786"/>
      <c r="K46" s="786"/>
      <c r="L46" s="786"/>
      <c r="M46" s="85"/>
      <c r="O46" s="24">
        <f>O37-O40-O42-O44</f>
        <v>0</v>
      </c>
    </row>
    <row r="47" spans="1:17" ht="15.6" thickBot="1" x14ac:dyDescent="0.3">
      <c r="I47" s="2"/>
      <c r="J47" s="2"/>
      <c r="K47" s="2"/>
      <c r="L47" s="2"/>
      <c r="O47" s="3"/>
    </row>
    <row r="48" spans="1:17" ht="15.75" customHeight="1" thickBot="1" x14ac:dyDescent="0.3">
      <c r="I48" s="785" t="s">
        <v>65</v>
      </c>
      <c r="J48" s="786"/>
      <c r="K48" s="786"/>
      <c r="L48" s="786"/>
      <c r="M48" s="79"/>
      <c r="O48" s="24" t="e">
        <f>O46/(O20-O22)</f>
        <v>#DIV/0!</v>
      </c>
    </row>
    <row r="49" spans="2:15" ht="15.6" thickBot="1" x14ac:dyDescent="0.3">
      <c r="O49" s="3"/>
    </row>
    <row r="50" spans="2:15" ht="15.75" customHeight="1" thickBot="1" x14ac:dyDescent="0.35">
      <c r="I50" s="787" t="s">
        <v>98</v>
      </c>
      <c r="J50" s="788"/>
      <c r="K50" s="788"/>
      <c r="L50" s="788"/>
      <c r="M50" s="87"/>
      <c r="N50" s="88"/>
      <c r="O50" s="89">
        <f>O27-O33</f>
        <v>0</v>
      </c>
    </row>
    <row r="52" spans="2:15" x14ac:dyDescent="0.25">
      <c r="B52" s="90" t="s">
        <v>105</v>
      </c>
    </row>
  </sheetData>
  <sheetProtection sheet="1" objects="1" scenarios="1"/>
  <protectedRanges>
    <protectedRange sqref="D29:M29" name="Plage7"/>
    <protectedRange sqref="D19:M20" name="Plage5"/>
    <protectedRange sqref="H17" name="Plage3"/>
    <protectedRange sqref="C12:C14" name="Plage1"/>
    <protectedRange sqref="E17" name="Plage2"/>
    <protectedRange sqref="K17" name="Plage4"/>
    <protectedRange sqref="D22:M22" name="Plage6"/>
  </protectedRanges>
  <mergeCells count="9">
    <mergeCell ref="I50:L50"/>
    <mergeCell ref="B15:C15"/>
    <mergeCell ref="A19:A26"/>
    <mergeCell ref="A29:A31"/>
    <mergeCell ref="I42:J42"/>
    <mergeCell ref="I44:J44"/>
    <mergeCell ref="I46:L46"/>
    <mergeCell ref="I48:L48"/>
    <mergeCell ref="I40:K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vt:i4>
      </vt:variant>
    </vt:vector>
  </HeadingPairs>
  <TitlesOfParts>
    <vt:vector size="17" baseType="lpstr">
      <vt:lpstr>Notice explicative</vt:lpstr>
      <vt:lpstr>Paramètres Tarifs</vt:lpstr>
      <vt:lpstr>Ticket régime général</vt:lpstr>
      <vt:lpstr>Ticket régime particulier</vt:lpstr>
      <vt:lpstr>Forfait régime général</vt:lpstr>
      <vt:lpstr>Forfait régime particulier</vt:lpstr>
      <vt:lpstr>Forfait Interne régime général</vt:lpstr>
      <vt:lpstr>Forfait Interne rég particulier</vt:lpstr>
      <vt:lpstr>Forfait Interne hébergé </vt:lpstr>
      <vt:lpstr>Forfait Interne externé</vt:lpstr>
      <vt:lpstr>Repas autres usagers</vt:lpstr>
      <vt:lpstr>Produits autres usagers</vt:lpstr>
      <vt:lpstr>Repas autres usagers DSP Région</vt:lpstr>
      <vt:lpstr>SYNTHESE</vt:lpstr>
      <vt:lpstr>ECRITURES </vt:lpstr>
      <vt:lpstr>'Produits autres usagers'!Zone_d_impression</vt:lpstr>
      <vt:lpstr>SYNTHESE!Zone_d_impression</vt:lpstr>
    </vt:vector>
  </TitlesOfParts>
  <Company>CRIDF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SARRAZIN Christine</dc:creator>
  <cp:lastModifiedBy>DECOURTIT Marie</cp:lastModifiedBy>
  <cp:lastPrinted>2023-10-03T07:39:33Z</cp:lastPrinted>
  <dcterms:created xsi:type="dcterms:W3CDTF">2014-04-16T14:14:43Z</dcterms:created>
  <dcterms:modified xsi:type="dcterms:W3CDTF">2026-04-02T13:09:07Z</dcterms:modified>
</cp:coreProperties>
</file>